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orkac\Desktop\Postępowania 2022\Świadczenie pomocy prawnej\20.01.22r. OSTATECZNE\Na stronę\"/>
    </mc:Choice>
  </mc:AlternateContent>
  <xr:revisionPtr revIDLastSave="0" documentId="8_{072605BF-4314-4F1F-8B83-CF8F56D3D9FD}" xr6:coauthVersionLast="47" xr6:coauthVersionMax="47" xr10:uidLastSave="{00000000-0000-0000-0000-000000000000}"/>
  <bookViews>
    <workbookView xWindow="-120" yWindow="-120" windowWidth="29040" windowHeight="15840" firstSheet="3" activeTab="6" xr2:uid="{00000000-000D-0000-FFFF-FFFF00000000}"/>
  </bookViews>
  <sheets>
    <sheet name="ZBIORCZO" sheetId="63" state="hidden" r:id="rId1"/>
    <sheet name="Arkusz1" sheetId="67" r:id="rId2"/>
    <sheet name="2017" sheetId="64" r:id="rId3"/>
    <sheet name="2016" sheetId="65" r:id="rId4"/>
    <sheet name="do wtiz" sheetId="66" r:id="rId5"/>
    <sheet name="ZBIORCZO (2)" sheetId="68" r:id="rId6"/>
    <sheet name="GŁÓWKA" sheetId="78" r:id="rId7"/>
    <sheet name="info o wpłatach do DSK 20.11" sheetId="76" r:id="rId8"/>
    <sheet name="BARTEL WPŁATY" sheetId="75" r:id="rId9"/>
    <sheet name="ZAPŁACONE" sheetId="69" r:id="rId10"/>
    <sheet name="RUCH AKTUALNE" sheetId="72" r:id="rId11"/>
    <sheet name="ZEST RUCHU NA 10.04" sheetId="74" r:id="rId12"/>
    <sheet name="ZBIORCZO (przed umorzeniami)" sheetId="77" r:id="rId13"/>
  </sheets>
  <definedNames>
    <definedName name="_xlnm._FilterDatabase" localSheetId="3" hidden="1">'2016'!$A$1:$K$70</definedName>
    <definedName name="_xlnm._FilterDatabase" localSheetId="2" hidden="1">'2017'!$A$1:$A$233</definedName>
    <definedName name="_xlnm._FilterDatabase" localSheetId="10" hidden="1">'RUCH AKTUALNE'!$G$1:$G$168</definedName>
    <definedName name="_xlnm._FilterDatabase" localSheetId="0" hidden="1">ZBIORCZO!$A$1:$M$650</definedName>
    <definedName name="_xlnm._FilterDatabase" localSheetId="5" hidden="1">'ZBIORCZO (2)'!$A$1:$M$646</definedName>
    <definedName name="_xlnm._FilterDatabase" localSheetId="12" hidden="1">'ZBIORCZO (przed umorzeniami)'!$A$1:$M$666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6" i="68" l="1"/>
  <c r="I156" i="68" s="1"/>
  <c r="H155" i="68"/>
  <c r="I155" i="68" s="1"/>
  <c r="I146" i="68"/>
  <c r="I149" i="68"/>
  <c r="I150" i="68"/>
  <c r="I152" i="68"/>
  <c r="I153" i="68"/>
  <c r="I154" i="68"/>
  <c r="I157" i="68"/>
  <c r="I158" i="68"/>
  <c r="H76" i="68" l="1"/>
  <c r="H70" i="68"/>
  <c r="H75" i="68" l="1"/>
  <c r="I75" i="68" s="1"/>
  <c r="H73" i="68"/>
  <c r="I73" i="68" s="1"/>
  <c r="H72" i="68"/>
  <c r="I72" i="68" s="1"/>
  <c r="H77" i="68"/>
  <c r="I77" i="68" s="1"/>
  <c r="I71" i="68"/>
  <c r="I74" i="68"/>
  <c r="I76" i="68"/>
  <c r="I674" i="77" l="1"/>
  <c r="H670" i="77"/>
  <c r="H659" i="77"/>
  <c r="I659" i="77" s="1"/>
  <c r="I666" i="77" s="1"/>
  <c r="I658" i="77"/>
  <c r="I657" i="77"/>
  <c r="I656" i="77"/>
  <c r="I654" i="77"/>
  <c r="I653" i="77"/>
  <c r="I652" i="77"/>
  <c r="I651" i="77"/>
  <c r="I650" i="77"/>
  <c r="I648" i="77"/>
  <c r="I647" i="77"/>
  <c r="I646" i="77"/>
  <c r="I645" i="77"/>
  <c r="I644" i="77"/>
  <c r="I643" i="77"/>
  <c r="I642" i="77"/>
  <c r="I641" i="77"/>
  <c r="I640" i="77"/>
  <c r="I639" i="77"/>
  <c r="I638" i="77"/>
  <c r="I637" i="77"/>
  <c r="I636" i="77"/>
  <c r="I635" i="77"/>
  <c r="I634" i="77"/>
  <c r="I633" i="77"/>
  <c r="H631" i="77"/>
  <c r="I631" i="77" s="1"/>
  <c r="I630" i="77"/>
  <c r="I629" i="77"/>
  <c r="I628" i="77"/>
  <c r="I627" i="77"/>
  <c r="I632" i="77" s="1"/>
  <c r="I625" i="77"/>
  <c r="I624" i="77"/>
  <c r="I623" i="77"/>
  <c r="I622" i="77"/>
  <c r="I621" i="77"/>
  <c r="I620" i="77"/>
  <c r="I619" i="77"/>
  <c r="I618" i="77"/>
  <c r="I617" i="77"/>
  <c r="I616" i="77"/>
  <c r="I615" i="77"/>
  <c r="I614" i="77"/>
  <c r="I613" i="77"/>
  <c r="I612" i="77"/>
  <c r="I611" i="77"/>
  <c r="I610" i="77"/>
  <c r="I609" i="77"/>
  <c r="I608" i="77"/>
  <c r="I607" i="77"/>
  <c r="I606" i="77"/>
  <c r="I605" i="77"/>
  <c r="I604" i="77"/>
  <c r="I603" i="77"/>
  <c r="I602" i="77"/>
  <c r="I601" i="77"/>
  <c r="I600" i="77"/>
  <c r="I599" i="77"/>
  <c r="I598" i="77"/>
  <c r="I597" i="77"/>
  <c r="I596" i="77"/>
  <c r="I595" i="77"/>
  <c r="I594" i="77"/>
  <c r="I593" i="77"/>
  <c r="I592" i="77"/>
  <c r="I591" i="77"/>
  <c r="I590" i="77"/>
  <c r="I589" i="77"/>
  <c r="I588" i="77"/>
  <c r="I587" i="77"/>
  <c r="I586" i="77"/>
  <c r="I585" i="77"/>
  <c r="I584" i="77"/>
  <c r="I583" i="77"/>
  <c r="I582" i="77"/>
  <c r="I581" i="77"/>
  <c r="I580" i="77"/>
  <c r="I579" i="77"/>
  <c r="I578" i="77"/>
  <c r="I577" i="77"/>
  <c r="I576" i="77"/>
  <c r="I575" i="77"/>
  <c r="I574" i="77"/>
  <c r="I573" i="77"/>
  <c r="I572" i="77"/>
  <c r="I571" i="77"/>
  <c r="I570" i="77"/>
  <c r="H570" i="77"/>
  <c r="H569" i="77"/>
  <c r="I569" i="77" s="1"/>
  <c r="I626" i="77" s="1"/>
  <c r="I568" i="77"/>
  <c r="I552" i="77"/>
  <c r="I547" i="77"/>
  <c r="G543" i="77"/>
  <c r="I542" i="77"/>
  <c r="I541" i="77"/>
  <c r="H540" i="77"/>
  <c r="I540" i="77" s="1"/>
  <c r="I539" i="77"/>
  <c r="I538" i="77"/>
  <c r="I536" i="77"/>
  <c r="I529" i="77"/>
  <c r="I531" i="77" s="1"/>
  <c r="H529" i="77"/>
  <c r="I527" i="77"/>
  <c r="H509" i="77"/>
  <c r="I509" i="77" s="1"/>
  <c r="I508" i="77"/>
  <c r="I507" i="77"/>
  <c r="I506" i="77"/>
  <c r="I505" i="77"/>
  <c r="I504" i="77"/>
  <c r="I503" i="77"/>
  <c r="I501" i="77"/>
  <c r="I498" i="77"/>
  <c r="I497" i="77"/>
  <c r="I496" i="77"/>
  <c r="I495" i="77"/>
  <c r="I494" i="77"/>
  <c r="I493" i="77"/>
  <c r="I492" i="77"/>
  <c r="H491" i="77"/>
  <c r="I491" i="77" s="1"/>
  <c r="I490" i="77"/>
  <c r="I489" i="77"/>
  <c r="I488" i="77"/>
  <c r="I487" i="77"/>
  <c r="I486" i="77"/>
  <c r="I485" i="77"/>
  <c r="I484" i="77"/>
  <c r="I483" i="77"/>
  <c r="I482" i="77"/>
  <c r="I481" i="77"/>
  <c r="I480" i="77"/>
  <c r="I479" i="77"/>
  <c r="I478" i="77"/>
  <c r="I477" i="77"/>
  <c r="I476" i="77"/>
  <c r="I475" i="77"/>
  <c r="I474" i="77"/>
  <c r="I473" i="77"/>
  <c r="I472" i="77"/>
  <c r="I471" i="77"/>
  <c r="I470" i="77"/>
  <c r="I469" i="77"/>
  <c r="I468" i="77"/>
  <c r="I467" i="77"/>
  <c r="I466" i="77"/>
  <c r="I465" i="77"/>
  <c r="I464" i="77"/>
  <c r="I463" i="77"/>
  <c r="I462" i="77"/>
  <c r="I461" i="77"/>
  <c r="I460" i="77"/>
  <c r="I459" i="77"/>
  <c r="I458" i="77"/>
  <c r="I457" i="77"/>
  <c r="I456" i="77"/>
  <c r="I455" i="77"/>
  <c r="I454" i="77"/>
  <c r="I453" i="77"/>
  <c r="I452" i="77"/>
  <c r="I451" i="77"/>
  <c r="I450" i="77"/>
  <c r="I449" i="77"/>
  <c r="I448" i="77"/>
  <c r="I447" i="77"/>
  <c r="I446" i="77"/>
  <c r="I445" i="77"/>
  <c r="I444" i="77"/>
  <c r="I443" i="77"/>
  <c r="I442" i="77"/>
  <c r="I441" i="77"/>
  <c r="I440" i="77"/>
  <c r="I439" i="77"/>
  <c r="I438" i="77"/>
  <c r="I437" i="77"/>
  <c r="I436" i="77"/>
  <c r="I435" i="77"/>
  <c r="I434" i="77"/>
  <c r="I433" i="77"/>
  <c r="I432" i="77"/>
  <c r="I431" i="77"/>
  <c r="I430" i="77"/>
  <c r="I429" i="77"/>
  <c r="I428" i="77"/>
  <c r="I427" i="77"/>
  <c r="I426" i="77"/>
  <c r="I425" i="77"/>
  <c r="I424" i="77"/>
  <c r="I423" i="77"/>
  <c r="I422" i="77"/>
  <c r="I421" i="77"/>
  <c r="I420" i="77"/>
  <c r="I419" i="77"/>
  <c r="I418" i="77"/>
  <c r="I417" i="77"/>
  <c r="I416" i="77"/>
  <c r="I415" i="77"/>
  <c r="I414" i="77"/>
  <c r="I413" i="77"/>
  <c r="I412" i="77"/>
  <c r="I411" i="77"/>
  <c r="I410" i="77"/>
  <c r="I409" i="77"/>
  <c r="I408" i="77"/>
  <c r="I407" i="77"/>
  <c r="I406" i="77"/>
  <c r="I405" i="77"/>
  <c r="I404" i="77"/>
  <c r="I403" i="77"/>
  <c r="I402" i="77"/>
  <c r="I401" i="77"/>
  <c r="I400" i="77"/>
  <c r="I399" i="77"/>
  <c r="I398" i="77"/>
  <c r="I397" i="77"/>
  <c r="I396" i="77"/>
  <c r="I395" i="77"/>
  <c r="I394" i="77"/>
  <c r="I393" i="77"/>
  <c r="I392" i="77"/>
  <c r="I391" i="77"/>
  <c r="I390" i="77"/>
  <c r="I389" i="77"/>
  <c r="I388" i="77"/>
  <c r="I387" i="77"/>
  <c r="I386" i="77"/>
  <c r="I385" i="77"/>
  <c r="I384" i="77"/>
  <c r="I383" i="77"/>
  <c r="I382" i="77"/>
  <c r="I381" i="77"/>
  <c r="I380" i="77"/>
  <c r="I379" i="77"/>
  <c r="I378" i="77"/>
  <c r="I377" i="77"/>
  <c r="I376" i="77"/>
  <c r="I375" i="77"/>
  <c r="I374" i="77"/>
  <c r="I373" i="77"/>
  <c r="I372" i="77"/>
  <c r="I371" i="77"/>
  <c r="I370" i="77"/>
  <c r="I363" i="77"/>
  <c r="I362" i="77"/>
  <c r="I361" i="77"/>
  <c r="I369" i="77" s="1"/>
  <c r="I358" i="77"/>
  <c r="I354" i="77"/>
  <c r="I353" i="77"/>
  <c r="I352" i="77"/>
  <c r="I351" i="77"/>
  <c r="I350" i="77"/>
  <c r="I349" i="77"/>
  <c r="I348" i="77"/>
  <c r="I347" i="77"/>
  <c r="I346" i="77"/>
  <c r="I345" i="77"/>
  <c r="I344" i="77"/>
  <c r="I343" i="77"/>
  <c r="I342" i="77"/>
  <c r="I341" i="77"/>
  <c r="I340" i="77"/>
  <c r="I339" i="77"/>
  <c r="I338" i="77"/>
  <c r="I337" i="77"/>
  <c r="I336" i="77"/>
  <c r="I335" i="77"/>
  <c r="I334" i="77"/>
  <c r="I333" i="77"/>
  <c r="I332" i="77"/>
  <c r="I331" i="77"/>
  <c r="I330" i="77"/>
  <c r="I329" i="77"/>
  <c r="I328" i="77"/>
  <c r="I327" i="77"/>
  <c r="I326" i="77"/>
  <c r="I325" i="77"/>
  <c r="I324" i="77"/>
  <c r="I323" i="77"/>
  <c r="I322" i="77"/>
  <c r="I321" i="77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H304" i="77"/>
  <c r="I304" i="77" s="1"/>
  <c r="H303" i="77"/>
  <c r="I303" i="77" s="1"/>
  <c r="I302" i="77"/>
  <c r="I301" i="77"/>
  <c r="I300" i="77"/>
  <c r="I299" i="77"/>
  <c r="I298" i="77"/>
  <c r="I297" i="77"/>
  <c r="I296" i="77"/>
  <c r="I295" i="77"/>
  <c r="I294" i="77"/>
  <c r="I293" i="77"/>
  <c r="I292" i="77"/>
  <c r="I291" i="77"/>
  <c r="I290" i="77"/>
  <c r="I289" i="77"/>
  <c r="I288" i="77"/>
  <c r="I287" i="77"/>
  <c r="I286" i="77"/>
  <c r="I285" i="77"/>
  <c r="I284" i="77"/>
  <c r="I283" i="77"/>
  <c r="I282" i="77"/>
  <c r="I281" i="77"/>
  <c r="I280" i="77"/>
  <c r="I279" i="77"/>
  <c r="I278" i="77"/>
  <c r="I277" i="77"/>
  <c r="I276" i="77"/>
  <c r="I275" i="77"/>
  <c r="I274" i="77"/>
  <c r="I273" i="77"/>
  <c r="I272" i="77"/>
  <c r="I271" i="77"/>
  <c r="I270" i="77"/>
  <c r="I269" i="77"/>
  <c r="I268" i="77"/>
  <c r="I267" i="77"/>
  <c r="I266" i="77"/>
  <c r="H265" i="77"/>
  <c r="I265" i="77" s="1"/>
  <c r="H264" i="77"/>
  <c r="I264" i="77" s="1"/>
  <c r="I263" i="77"/>
  <c r="I262" i="77"/>
  <c r="I261" i="77"/>
  <c r="I260" i="77"/>
  <c r="I259" i="77"/>
  <c r="I258" i="77"/>
  <c r="I257" i="77"/>
  <c r="I256" i="77"/>
  <c r="I255" i="77"/>
  <c r="I254" i="77"/>
  <c r="I253" i="77"/>
  <c r="I252" i="77"/>
  <c r="I251" i="77"/>
  <c r="I250" i="77"/>
  <c r="I249" i="77"/>
  <c r="I248" i="77"/>
  <c r="I247" i="77"/>
  <c r="I246" i="77"/>
  <c r="I245" i="77"/>
  <c r="I244" i="77"/>
  <c r="I243" i="77"/>
  <c r="I242" i="77"/>
  <c r="I241" i="77"/>
  <c r="I240" i="77"/>
  <c r="I239" i="77"/>
  <c r="I238" i="77"/>
  <c r="I237" i="77"/>
  <c r="I236" i="77"/>
  <c r="I235" i="77"/>
  <c r="I234" i="77"/>
  <c r="I233" i="77"/>
  <c r="I232" i="77"/>
  <c r="I231" i="77"/>
  <c r="I230" i="77"/>
  <c r="I229" i="77"/>
  <c r="I228" i="77"/>
  <c r="I227" i="77"/>
  <c r="I226" i="77"/>
  <c r="I225" i="77"/>
  <c r="I224" i="77"/>
  <c r="I223" i="77"/>
  <c r="I222" i="77"/>
  <c r="I221" i="77"/>
  <c r="I220" i="77"/>
  <c r="I219" i="77"/>
  <c r="I218" i="77"/>
  <c r="I217" i="77"/>
  <c r="I216" i="77"/>
  <c r="I215" i="77"/>
  <c r="I213" i="77"/>
  <c r="G212" i="77"/>
  <c r="I212" i="77" s="1"/>
  <c r="I211" i="77"/>
  <c r="I210" i="77"/>
  <c r="I209" i="77"/>
  <c r="I208" i="77"/>
  <c r="I207" i="77"/>
  <c r="I206" i="77"/>
  <c r="I205" i="77"/>
  <c r="I204" i="77"/>
  <c r="I203" i="77"/>
  <c r="I202" i="77"/>
  <c r="I201" i="77"/>
  <c r="I200" i="77"/>
  <c r="I199" i="77"/>
  <c r="I198" i="77"/>
  <c r="I197" i="77"/>
  <c r="I196" i="77"/>
  <c r="I195" i="77"/>
  <c r="H194" i="77"/>
  <c r="I194" i="77" s="1"/>
  <c r="I193" i="77"/>
  <c r="I192" i="77"/>
  <c r="H191" i="77"/>
  <c r="I191" i="77" s="1"/>
  <c r="H190" i="77"/>
  <c r="I190" i="77" s="1"/>
  <c r="H189" i="77"/>
  <c r="I189" i="77" s="1"/>
  <c r="H188" i="77"/>
  <c r="I188" i="77" s="1"/>
  <c r="H187" i="77"/>
  <c r="I187" i="77" s="1"/>
  <c r="H186" i="77"/>
  <c r="I186" i="77" s="1"/>
  <c r="H185" i="77"/>
  <c r="I185" i="77" s="1"/>
  <c r="I184" i="77"/>
  <c r="H181" i="77"/>
  <c r="I181" i="77" s="1"/>
  <c r="I180" i="77"/>
  <c r="H177" i="77"/>
  <c r="I177" i="77" s="1"/>
  <c r="I176" i="77"/>
  <c r="H176" i="77"/>
  <c r="H175" i="77"/>
  <c r="I175" i="77" s="1"/>
  <c r="H174" i="77"/>
  <c r="I174" i="77" s="1"/>
  <c r="I173" i="77"/>
  <c r="H172" i="77"/>
  <c r="I172" i="77" s="1"/>
  <c r="H171" i="77"/>
  <c r="I171" i="77" s="1"/>
  <c r="H170" i="77"/>
  <c r="I170" i="77" s="1"/>
  <c r="I169" i="77"/>
  <c r="H168" i="77"/>
  <c r="I168" i="77" s="1"/>
  <c r="I167" i="77"/>
  <c r="I166" i="77"/>
  <c r="I160" i="77"/>
  <c r="I159" i="77"/>
  <c r="I158" i="77"/>
  <c r="H157" i="77"/>
  <c r="I157" i="77" s="1"/>
  <c r="I156" i="77"/>
  <c r="I155" i="77"/>
  <c r="H154" i="77"/>
  <c r="I154" i="77" s="1"/>
  <c r="I153" i="77"/>
  <c r="H153" i="77"/>
  <c r="I152" i="77"/>
  <c r="H151" i="77"/>
  <c r="I151" i="77" s="1"/>
  <c r="I149" i="77"/>
  <c r="H148" i="77"/>
  <c r="I148" i="77" s="1"/>
  <c r="I147" i="77"/>
  <c r="I146" i="77"/>
  <c r="I145" i="77"/>
  <c r="I144" i="77"/>
  <c r="I143" i="77"/>
  <c r="I142" i="77"/>
  <c r="I141" i="77"/>
  <c r="H140" i="77"/>
  <c r="I140" i="77" s="1"/>
  <c r="I139" i="77"/>
  <c r="I138" i="77"/>
  <c r="I137" i="77"/>
  <c r="I136" i="77"/>
  <c r="I135" i="77"/>
  <c r="I134" i="77"/>
  <c r="I133" i="77"/>
  <c r="I132" i="77"/>
  <c r="I131" i="77"/>
  <c r="I130" i="77"/>
  <c r="H129" i="77"/>
  <c r="I129" i="77" s="1"/>
  <c r="I128" i="77"/>
  <c r="H127" i="77"/>
  <c r="I127" i="77" s="1"/>
  <c r="G125" i="77"/>
  <c r="I125" i="77" s="1"/>
  <c r="H119" i="77"/>
  <c r="I119" i="77" s="1"/>
  <c r="H111" i="77"/>
  <c r="I111" i="77" s="1"/>
  <c r="I103" i="77"/>
  <c r="I100" i="77"/>
  <c r="I97" i="77"/>
  <c r="I89" i="77"/>
  <c r="H89" i="77"/>
  <c r="H87" i="77"/>
  <c r="I87" i="77" s="1"/>
  <c r="I81" i="77"/>
  <c r="I80" i="77"/>
  <c r="H79" i="77"/>
  <c r="I79" i="77" s="1"/>
  <c r="I78" i="77"/>
  <c r="H77" i="77"/>
  <c r="I77" i="77" s="1"/>
  <c r="I76" i="77"/>
  <c r="H76" i="77"/>
  <c r="I75" i="77"/>
  <c r="H74" i="77"/>
  <c r="I74" i="77" s="1"/>
  <c r="I72" i="77"/>
  <c r="I71" i="77"/>
  <c r="I70" i="77"/>
  <c r="I69" i="77"/>
  <c r="I68" i="77"/>
  <c r="I67" i="77"/>
  <c r="I66" i="77"/>
  <c r="I65" i="77"/>
  <c r="I64" i="77"/>
  <c r="I63" i="77"/>
  <c r="I62" i="77"/>
  <c r="I61" i="77"/>
  <c r="I60" i="77"/>
  <c r="I59" i="77"/>
  <c r="I58" i="77"/>
  <c r="I57" i="77"/>
  <c r="I56" i="77"/>
  <c r="I55" i="77"/>
  <c r="H54" i="77"/>
  <c r="I54" i="77" s="1"/>
  <c r="I53" i="77"/>
  <c r="I52" i="77"/>
  <c r="I51" i="77"/>
  <c r="I50" i="77"/>
  <c r="I49" i="77"/>
  <c r="I48" i="77"/>
  <c r="I47" i="77"/>
  <c r="H46" i="77"/>
  <c r="I46" i="77" s="1"/>
  <c r="I45" i="77"/>
  <c r="I44" i="77"/>
  <c r="G42" i="77"/>
  <c r="I42" i="77" s="1"/>
  <c r="I41" i="77"/>
  <c r="I43" i="77" s="1"/>
  <c r="I40" i="77"/>
  <c r="I37" i="77"/>
  <c r="I33" i="77"/>
  <c r="I34" i="77" s="1"/>
  <c r="I30" i="77"/>
  <c r="H15" i="77"/>
  <c r="I15" i="77" s="1"/>
  <c r="I14" i="77"/>
  <c r="I13" i="77"/>
  <c r="I12" i="77"/>
  <c r="I11" i="77"/>
  <c r="I10" i="77"/>
  <c r="I9" i="77"/>
  <c r="I8" i="77"/>
  <c r="I7" i="77"/>
  <c r="I6" i="77"/>
  <c r="I5" i="77"/>
  <c r="I4" i="77"/>
  <c r="I3" i="77"/>
  <c r="I2" i="77"/>
  <c r="I499" i="77" l="1"/>
  <c r="I98" i="77"/>
  <c r="I510" i="77"/>
  <c r="I182" i="77"/>
  <c r="I649" i="77"/>
  <c r="I655" i="77"/>
  <c r="I150" i="77"/>
  <c r="I82" i="77"/>
  <c r="I543" i="77"/>
  <c r="I165" i="77"/>
  <c r="I16" i="77"/>
  <c r="I73" i="77"/>
  <c r="I126" i="77"/>
  <c r="I214" i="77"/>
  <c r="H183" i="68"/>
  <c r="H182" i="68"/>
  <c r="H15" i="68" l="1"/>
  <c r="H171" i="68"/>
  <c r="H170" i="68"/>
  <c r="H528" i="68" l="1"/>
  <c r="H148" i="68" l="1"/>
  <c r="I148" i="68" s="1"/>
  <c r="H650" i="68" l="1"/>
  <c r="I345" i="68" l="1"/>
  <c r="I344" i="68"/>
  <c r="I396" i="68"/>
  <c r="I397" i="68"/>
  <c r="I398" i="68"/>
  <c r="I399" i="68"/>
  <c r="I389" i="68" l="1"/>
  <c r="I388" i="68"/>
  <c r="G41" i="76" l="1"/>
  <c r="I40" i="76"/>
  <c r="I39" i="76"/>
  <c r="H38" i="76"/>
  <c r="I38" i="76" s="1"/>
  <c r="I37" i="76"/>
  <c r="H33" i="76"/>
  <c r="I33" i="76" s="1"/>
  <c r="I35" i="76" s="1"/>
  <c r="I24" i="76"/>
  <c r="I30" i="76" s="1"/>
  <c r="I23" i="76"/>
  <c r="I22" i="76"/>
  <c r="I18" i="76"/>
  <c r="I14" i="76"/>
  <c r="I41" i="76" l="1"/>
  <c r="K49" i="75" l="1"/>
  <c r="I16" i="75"/>
  <c r="H16" i="75"/>
  <c r="G16" i="75"/>
  <c r="H123" i="68" l="1"/>
  <c r="H296" i="68" l="1"/>
  <c r="H295" i="68"/>
  <c r="H619" i="68" l="1"/>
  <c r="H497" i="68" l="1"/>
  <c r="I619" i="68" l="1"/>
  <c r="I616" i="68"/>
  <c r="I617" i="68"/>
  <c r="I618" i="68"/>
  <c r="I615" i="68"/>
  <c r="I493" i="68" l="1"/>
  <c r="I494" i="68"/>
  <c r="I495" i="68"/>
  <c r="I496" i="68"/>
  <c r="I497" i="68"/>
  <c r="I492" i="68"/>
  <c r="H257" i="68" l="1"/>
  <c r="H166" i="68" l="1"/>
  <c r="I208" i="68" l="1"/>
  <c r="I209" i="68"/>
  <c r="I210" i="68"/>
  <c r="I211" i="68"/>
  <c r="I212" i="68"/>
  <c r="I213" i="68"/>
  <c r="I214" i="68"/>
  <c r="I215" i="68"/>
  <c r="I216" i="68"/>
  <c r="I217" i="68"/>
  <c r="I218" i="68"/>
  <c r="I219" i="68"/>
  <c r="I220" i="68"/>
  <c r="I221" i="68"/>
  <c r="I222" i="68"/>
  <c r="I223" i="68"/>
  <c r="I224" i="68"/>
  <c r="I225" i="68"/>
  <c r="I226" i="68"/>
  <c r="I227" i="68"/>
  <c r="I228" i="68"/>
  <c r="I229" i="68"/>
  <c r="I230" i="68"/>
  <c r="I231" i="68"/>
  <c r="I232" i="68"/>
  <c r="I233" i="68"/>
  <c r="I234" i="68"/>
  <c r="I235" i="68"/>
  <c r="I236" i="68"/>
  <c r="I237" i="68"/>
  <c r="I238" i="68"/>
  <c r="I239" i="68"/>
  <c r="I240" i="68"/>
  <c r="I241" i="68"/>
  <c r="I242" i="68"/>
  <c r="I243" i="68"/>
  <c r="I244" i="68"/>
  <c r="I245" i="68"/>
  <c r="I246" i="68"/>
  <c r="I247" i="68"/>
  <c r="I248" i="68"/>
  <c r="I249" i="68"/>
  <c r="I250" i="68"/>
  <c r="I251" i="68"/>
  <c r="I252" i="68"/>
  <c r="I253" i="68"/>
  <c r="I254" i="68"/>
  <c r="I255" i="68"/>
  <c r="I257" i="68"/>
  <c r="I258" i="68"/>
  <c r="I259" i="68"/>
  <c r="I260" i="68"/>
  <c r="I261" i="68"/>
  <c r="I262" i="68"/>
  <c r="I263" i="68"/>
  <c r="I264" i="68"/>
  <c r="I265" i="68"/>
  <c r="I266" i="68"/>
  <c r="I267" i="68"/>
  <c r="I268" i="68"/>
  <c r="I269" i="68"/>
  <c r="I270" i="68"/>
  <c r="I271" i="68"/>
  <c r="I272" i="68"/>
  <c r="I273" i="68"/>
  <c r="I274" i="68"/>
  <c r="I275" i="68"/>
  <c r="I276" i="68"/>
  <c r="I277" i="68"/>
  <c r="I278" i="68"/>
  <c r="I279" i="68"/>
  <c r="I280" i="68"/>
  <c r="I281" i="68"/>
  <c r="I282" i="68"/>
  <c r="I283" i="68"/>
  <c r="I284" i="68"/>
  <c r="I285" i="68"/>
  <c r="I286" i="68"/>
  <c r="I287" i="68"/>
  <c r="I288" i="68"/>
  <c r="I289" i="68"/>
  <c r="I290" i="68"/>
  <c r="I291" i="68"/>
  <c r="I292" i="68"/>
  <c r="I293" i="68"/>
  <c r="I294" i="68"/>
  <c r="I295" i="68"/>
  <c r="I296" i="68"/>
  <c r="I297" i="68"/>
  <c r="I298" i="68"/>
  <c r="I299" i="68"/>
  <c r="I300" i="68"/>
  <c r="I301" i="68"/>
  <c r="I302" i="68"/>
  <c r="I303" i="68"/>
  <c r="I304" i="68"/>
  <c r="I305" i="68"/>
  <c r="I306" i="68"/>
  <c r="I307" i="68"/>
  <c r="I308" i="68"/>
  <c r="I309" i="68"/>
  <c r="I310" i="68"/>
  <c r="I311" i="68"/>
  <c r="I312" i="68"/>
  <c r="I313" i="68"/>
  <c r="I314" i="68"/>
  <c r="I315" i="68"/>
  <c r="I316" i="68"/>
  <c r="I317" i="68"/>
  <c r="I318" i="68"/>
  <c r="I319" i="68"/>
  <c r="I320" i="68"/>
  <c r="I321" i="68"/>
  <c r="I322" i="68"/>
  <c r="I323" i="68"/>
  <c r="I324" i="68"/>
  <c r="I325" i="68"/>
  <c r="I326" i="68"/>
  <c r="I327" i="68"/>
  <c r="I328" i="68"/>
  <c r="I329" i="68"/>
  <c r="I330" i="68"/>
  <c r="I331" i="68"/>
  <c r="I332" i="68"/>
  <c r="I333" i="68"/>
  <c r="I334" i="68"/>
  <c r="I335" i="68"/>
  <c r="I336" i="68"/>
  <c r="I337" i="68"/>
  <c r="I338" i="68"/>
  <c r="I339" i="68"/>
  <c r="I340" i="68"/>
  <c r="I341" i="68"/>
  <c r="I342" i="68"/>
  <c r="I343" i="68"/>
  <c r="I207" i="68"/>
  <c r="I654" i="68" l="1"/>
  <c r="H19" i="69"/>
  <c r="H109" i="69"/>
  <c r="I109" i="69" s="1"/>
  <c r="H108" i="69"/>
  <c r="I108" i="69" s="1"/>
  <c r="H107" i="69"/>
  <c r="I107" i="69" s="1"/>
  <c r="H106" i="69"/>
  <c r="I106" i="69" s="1"/>
  <c r="G531" i="68"/>
  <c r="I110" i="69" l="1"/>
  <c r="H181" i="68" l="1"/>
  <c r="H165" i="68" l="1"/>
  <c r="F106" i="74" l="1"/>
  <c r="F92" i="74"/>
  <c r="G16" i="72"/>
  <c r="I636" i="68" l="1"/>
  <c r="I635" i="68"/>
  <c r="I529" i="68" l="1"/>
  <c r="I530" i="68"/>
  <c r="I527" i="68"/>
  <c r="I528" i="68"/>
  <c r="H50" i="68" l="1"/>
  <c r="H42" i="68"/>
  <c r="H639" i="68" l="1"/>
  <c r="I639" i="68" s="1"/>
  <c r="H169" i="68" l="1"/>
  <c r="H164" i="68"/>
  <c r="H151" i="68" l="1"/>
  <c r="I151" i="68" s="1"/>
  <c r="H186" i="68" l="1"/>
  <c r="G204" i="68"/>
  <c r="H121" i="68" l="1"/>
  <c r="H256" i="68" l="1"/>
  <c r="I256" i="68" s="1"/>
  <c r="I346" i="68" s="1"/>
  <c r="H162" i="68" l="1"/>
  <c r="I103" i="69" l="1"/>
  <c r="H102" i="69"/>
  <c r="I102" i="69" s="1"/>
  <c r="I101" i="69"/>
  <c r="I100" i="69"/>
  <c r="H99" i="69"/>
  <c r="I99" i="69" s="1"/>
  <c r="I98" i="69"/>
  <c r="I97" i="69"/>
  <c r="H96" i="69"/>
  <c r="I96" i="69" s="1"/>
  <c r="I104" i="69" l="1"/>
  <c r="G9" i="72"/>
  <c r="I486" i="68" l="1"/>
  <c r="I485" i="68"/>
  <c r="I484" i="68"/>
  <c r="I483" i="68"/>
  <c r="I482" i="68"/>
  <c r="I481" i="68"/>
  <c r="I480" i="68"/>
  <c r="H479" i="68"/>
  <c r="I479" i="68" s="1"/>
  <c r="I478" i="68"/>
  <c r="I477" i="68"/>
  <c r="I476" i="68"/>
  <c r="I475" i="68"/>
  <c r="I474" i="68"/>
  <c r="I473" i="68"/>
  <c r="I472" i="68"/>
  <c r="I471" i="68"/>
  <c r="I470" i="68"/>
  <c r="I469" i="68"/>
  <c r="I468" i="68"/>
  <c r="I467" i="68"/>
  <c r="I466" i="68"/>
  <c r="I465" i="68"/>
  <c r="I464" i="68"/>
  <c r="I463" i="68"/>
  <c r="I462" i="68"/>
  <c r="I461" i="68"/>
  <c r="I460" i="68"/>
  <c r="I459" i="68"/>
  <c r="I458" i="68"/>
  <c r="I457" i="68"/>
  <c r="I456" i="68"/>
  <c r="I455" i="68"/>
  <c r="I454" i="68"/>
  <c r="I453" i="68"/>
  <c r="I452" i="68"/>
  <c r="I451" i="68"/>
  <c r="I450" i="68"/>
  <c r="I449" i="68"/>
  <c r="I448" i="68"/>
  <c r="I447" i="68"/>
  <c r="I446" i="68"/>
  <c r="I445" i="68"/>
  <c r="I444" i="68"/>
  <c r="I443" i="68"/>
  <c r="I442" i="68"/>
  <c r="I441" i="68"/>
  <c r="I440" i="68"/>
  <c r="I439" i="68"/>
  <c r="I438" i="68"/>
  <c r="I437" i="68"/>
  <c r="I436" i="68"/>
  <c r="I435" i="68"/>
  <c r="I434" i="68"/>
  <c r="I433" i="68"/>
  <c r="I432" i="68"/>
  <c r="I431" i="68"/>
  <c r="I430" i="68"/>
  <c r="I429" i="68"/>
  <c r="I428" i="68"/>
  <c r="I427" i="68"/>
  <c r="I426" i="68"/>
  <c r="I425" i="68"/>
  <c r="I424" i="68"/>
  <c r="I423" i="68"/>
  <c r="I422" i="68"/>
  <c r="I421" i="68"/>
  <c r="I420" i="68"/>
  <c r="I419" i="68"/>
  <c r="I418" i="68"/>
  <c r="I417" i="68"/>
  <c r="I416" i="68"/>
  <c r="I415" i="68"/>
  <c r="I414" i="68"/>
  <c r="I413" i="68"/>
  <c r="I412" i="68"/>
  <c r="I411" i="68"/>
  <c r="I410" i="68"/>
  <c r="I409" i="68"/>
  <c r="I408" i="68"/>
  <c r="I407" i="68"/>
  <c r="I406" i="68"/>
  <c r="I405" i="68"/>
  <c r="I404" i="68"/>
  <c r="I403" i="68"/>
  <c r="I402" i="68"/>
  <c r="I401" i="68"/>
  <c r="I400" i="68"/>
  <c r="I395" i="68"/>
  <c r="I394" i="68"/>
  <c r="I393" i="68"/>
  <c r="I392" i="68"/>
  <c r="I391" i="68"/>
  <c r="I390" i="68"/>
  <c r="I182" i="68" l="1"/>
  <c r="I183" i="68"/>
  <c r="I184" i="68"/>
  <c r="I185" i="68"/>
  <c r="I186" i="68"/>
  <c r="I187" i="68"/>
  <c r="I188" i="68"/>
  <c r="I189" i="68"/>
  <c r="I190" i="68"/>
  <c r="I191" i="68"/>
  <c r="I192" i="68"/>
  <c r="I193" i="68"/>
  <c r="I194" i="68"/>
  <c r="I195" i="68"/>
  <c r="I196" i="68"/>
  <c r="I197" i="68"/>
  <c r="I198" i="68"/>
  <c r="I199" i="68"/>
  <c r="I200" i="68"/>
  <c r="I201" i="68"/>
  <c r="I202" i="68"/>
  <c r="I203" i="68"/>
  <c r="I204" i="68"/>
  <c r="I205" i="68"/>
  <c r="I181" i="68"/>
  <c r="H142" i="68"/>
  <c r="I161" i="68" l="1"/>
  <c r="I162" i="68"/>
  <c r="I163" i="68"/>
  <c r="I164" i="68"/>
  <c r="I165" i="68"/>
  <c r="I166" i="68"/>
  <c r="I167" i="68"/>
  <c r="I160" i="68"/>
  <c r="G2" i="72" l="1"/>
  <c r="I646" i="68" l="1"/>
  <c r="I559" i="68" l="1"/>
  <c r="I560" i="68"/>
  <c r="I561" i="68"/>
  <c r="I562" i="68"/>
  <c r="I563" i="68"/>
  <c r="I564" i="68"/>
  <c r="I565" i="68"/>
  <c r="I566" i="68"/>
  <c r="I567" i="68"/>
  <c r="I568" i="68"/>
  <c r="I569" i="68"/>
  <c r="I570" i="68"/>
  <c r="I571" i="68"/>
  <c r="I572" i="68"/>
  <c r="I573" i="68"/>
  <c r="I574" i="68"/>
  <c r="I575" i="68"/>
  <c r="I576" i="68"/>
  <c r="I577" i="68"/>
  <c r="I578" i="68"/>
  <c r="I579" i="68"/>
  <c r="I580" i="68"/>
  <c r="I581" i="68"/>
  <c r="I582" i="68"/>
  <c r="I583" i="68"/>
  <c r="I584" i="68"/>
  <c r="I585" i="68"/>
  <c r="I586" i="68"/>
  <c r="I587" i="68"/>
  <c r="I588" i="68"/>
  <c r="I589" i="68"/>
  <c r="I590" i="68"/>
  <c r="I591" i="68"/>
  <c r="I592" i="68"/>
  <c r="I593" i="68"/>
  <c r="I594" i="68"/>
  <c r="I595" i="68"/>
  <c r="I596" i="68"/>
  <c r="I597" i="68"/>
  <c r="I598" i="68"/>
  <c r="I599" i="68"/>
  <c r="I600" i="68"/>
  <c r="I601" i="68"/>
  <c r="I602" i="68"/>
  <c r="I603" i="68"/>
  <c r="I604" i="68"/>
  <c r="I605" i="68"/>
  <c r="I606" i="68"/>
  <c r="I607" i="68"/>
  <c r="I608" i="68"/>
  <c r="I609" i="68"/>
  <c r="I610" i="68"/>
  <c r="I611" i="68"/>
  <c r="I612" i="68"/>
  <c r="I613" i="68"/>
  <c r="H558" i="68"/>
  <c r="I558" i="68" s="1"/>
  <c r="H557" i="68"/>
  <c r="I557" i="68" s="1"/>
  <c r="H180" i="68" l="1"/>
  <c r="I180" i="68" s="1"/>
  <c r="H168" i="68"/>
  <c r="H147" i="68"/>
  <c r="I147" i="68" s="1"/>
  <c r="H145" i="68"/>
  <c r="I142" i="68"/>
  <c r="I122" i="68"/>
  <c r="I123" i="68"/>
  <c r="I124" i="68"/>
  <c r="I125" i="68"/>
  <c r="I126" i="68"/>
  <c r="I127" i="68"/>
  <c r="I128" i="68"/>
  <c r="I129" i="68"/>
  <c r="I130" i="68"/>
  <c r="I131" i="68"/>
  <c r="I132" i="68"/>
  <c r="I133" i="68"/>
  <c r="I135" i="68"/>
  <c r="I136" i="68"/>
  <c r="I137" i="68"/>
  <c r="I138" i="68"/>
  <c r="I139" i="68"/>
  <c r="I140" i="68"/>
  <c r="I141" i="68"/>
  <c r="I143" i="68"/>
  <c r="H134" i="68"/>
  <c r="I134" i="68" s="1"/>
  <c r="I15" i="68" l="1"/>
  <c r="I30" i="68"/>
  <c r="G140" i="72" l="1"/>
  <c r="H179" i="68"/>
  <c r="I179" i="68" s="1"/>
  <c r="H178" i="68"/>
  <c r="I178" i="68" s="1"/>
  <c r="H177" i="68"/>
  <c r="I491" i="68" l="1"/>
  <c r="I489" i="68"/>
  <c r="I387" i="68"/>
  <c r="I386" i="68"/>
  <c r="I385" i="68"/>
  <c r="I384" i="68"/>
  <c r="I383" i="68"/>
  <c r="I382" i="68"/>
  <c r="I381" i="68"/>
  <c r="I380" i="68"/>
  <c r="I379" i="68"/>
  <c r="I378" i="68"/>
  <c r="I377" i="68"/>
  <c r="I376" i="68"/>
  <c r="I375" i="68"/>
  <c r="I374" i="68"/>
  <c r="I373" i="68"/>
  <c r="I372" i="68"/>
  <c r="I371" i="68"/>
  <c r="I370" i="68"/>
  <c r="I369" i="68"/>
  <c r="I368" i="68"/>
  <c r="I367" i="68"/>
  <c r="I366" i="68"/>
  <c r="I365" i="68"/>
  <c r="I364" i="68"/>
  <c r="I363" i="68"/>
  <c r="I362" i="68"/>
  <c r="I361" i="68"/>
  <c r="I360" i="68"/>
  <c r="I359" i="68"/>
  <c r="I358" i="68"/>
  <c r="I351" i="68"/>
  <c r="I350" i="68"/>
  <c r="I349" i="68"/>
  <c r="I177" i="68"/>
  <c r="I206" i="68" s="1"/>
  <c r="H175" i="68"/>
  <c r="I175" i="68" s="1"/>
  <c r="I174" i="68"/>
  <c r="I171" i="68"/>
  <c r="I170" i="68"/>
  <c r="I169" i="68"/>
  <c r="I168" i="68"/>
  <c r="I145" i="68"/>
  <c r="I121" i="68"/>
  <c r="G119" i="68"/>
  <c r="I119" i="68" s="1"/>
  <c r="H113" i="68"/>
  <c r="I113" i="68" s="1"/>
  <c r="H105" i="68"/>
  <c r="I105" i="68" s="1"/>
  <c r="I97" i="68"/>
  <c r="I93" i="68"/>
  <c r="H85" i="68"/>
  <c r="I85" i="68" s="1"/>
  <c r="H83" i="68"/>
  <c r="I83" i="68" s="1"/>
  <c r="I70" i="68"/>
  <c r="I68" i="68"/>
  <c r="I67" i="68"/>
  <c r="I66" i="68"/>
  <c r="I65" i="68"/>
  <c r="I64" i="68"/>
  <c r="I63" i="68"/>
  <c r="I62" i="68"/>
  <c r="I61" i="68"/>
  <c r="I60" i="68"/>
  <c r="I59" i="68"/>
  <c r="I58" i="68"/>
  <c r="I57" i="68"/>
  <c r="I56" i="68"/>
  <c r="I55" i="68"/>
  <c r="I54" i="68"/>
  <c r="I53" i="68"/>
  <c r="I52" i="68"/>
  <c r="I51" i="68"/>
  <c r="I50" i="68"/>
  <c r="I49" i="68"/>
  <c r="I48" i="68"/>
  <c r="I47" i="68"/>
  <c r="I46" i="68"/>
  <c r="I45" i="68"/>
  <c r="I44" i="68"/>
  <c r="I43" i="68"/>
  <c r="I42" i="68"/>
  <c r="I41" i="68"/>
  <c r="I40" i="68"/>
  <c r="G38" i="68"/>
  <c r="I38" i="68" s="1"/>
  <c r="I37" i="68"/>
  <c r="I36" i="68"/>
  <c r="I33" i="68"/>
  <c r="I14" i="68"/>
  <c r="I13" i="68"/>
  <c r="I12" i="68"/>
  <c r="I11" i="68"/>
  <c r="I10" i="68"/>
  <c r="I9" i="68"/>
  <c r="I8" i="68"/>
  <c r="I7" i="68"/>
  <c r="I6" i="68"/>
  <c r="I5" i="68"/>
  <c r="I4" i="68"/>
  <c r="I3" i="68"/>
  <c r="I2" i="68"/>
  <c r="I487" i="68" l="1"/>
  <c r="I16" i="68"/>
  <c r="I176" i="68"/>
  <c r="I144" i="68"/>
  <c r="I78" i="68"/>
  <c r="I94" i="68"/>
  <c r="I39" i="68"/>
  <c r="I69" i="68"/>
  <c r="I120" i="68"/>
  <c r="I357" i="68"/>
  <c r="I159" i="68"/>
  <c r="I86" i="69"/>
  <c r="I85" i="69"/>
  <c r="I84" i="69"/>
  <c r="I83" i="69"/>
  <c r="I82" i="69"/>
  <c r="I81" i="69"/>
  <c r="I80" i="69"/>
  <c r="I79" i="69"/>
  <c r="I78" i="69"/>
  <c r="I77" i="69"/>
  <c r="I76" i="69"/>
  <c r="I75" i="69"/>
  <c r="I74" i="69"/>
  <c r="I73" i="69"/>
  <c r="I72" i="69"/>
  <c r="I71" i="69"/>
  <c r="I70" i="69"/>
  <c r="I69" i="69"/>
  <c r="I68" i="69"/>
  <c r="I67" i="69"/>
  <c r="I66" i="69"/>
  <c r="I65" i="69"/>
  <c r="I64" i="69"/>
  <c r="I63" i="69"/>
  <c r="I62" i="69"/>
  <c r="I61" i="69"/>
  <c r="I60" i="69"/>
  <c r="I59" i="69"/>
  <c r="I58" i="69"/>
  <c r="I57" i="69"/>
  <c r="I56" i="69"/>
  <c r="I55" i="69"/>
  <c r="I54" i="69"/>
  <c r="I53" i="69"/>
  <c r="I52" i="69"/>
  <c r="I51" i="69"/>
  <c r="I50" i="69"/>
  <c r="I49" i="69"/>
  <c r="I48" i="69"/>
  <c r="I47" i="69"/>
  <c r="I46" i="69"/>
  <c r="I87" i="69" l="1"/>
  <c r="D119" i="74" l="1"/>
  <c r="A117" i="74"/>
  <c r="C107" i="74"/>
  <c r="H82" i="72" l="1"/>
  <c r="B155" i="72" l="1"/>
  <c r="B156" i="72" s="1"/>
  <c r="H3" i="72" l="1"/>
  <c r="H4" i="72"/>
  <c r="H5" i="72"/>
  <c r="H6" i="72"/>
  <c r="H7" i="72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64" i="72"/>
  <c r="H6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78" i="72"/>
  <c r="H79" i="72"/>
  <c r="H80" i="72"/>
  <c r="H81" i="72"/>
  <c r="H83" i="72"/>
  <c r="H84" i="72"/>
  <c r="H85" i="72"/>
  <c r="H86" i="72"/>
  <c r="H87" i="72"/>
  <c r="H88" i="72"/>
  <c r="H89" i="72"/>
  <c r="H90" i="72"/>
  <c r="H91" i="72"/>
  <c r="H92" i="72"/>
  <c r="H93" i="72"/>
  <c r="H94" i="72"/>
  <c r="H95" i="72"/>
  <c r="H96" i="72"/>
  <c r="H97" i="72"/>
  <c r="H98" i="72"/>
  <c r="H99" i="72"/>
  <c r="H100" i="72"/>
  <c r="H101" i="72"/>
  <c r="H102" i="72"/>
  <c r="H103" i="72"/>
  <c r="H104" i="72"/>
  <c r="H105" i="72"/>
  <c r="H106" i="72"/>
  <c r="H107" i="72"/>
  <c r="H108" i="72"/>
  <c r="H109" i="72"/>
  <c r="H110" i="72"/>
  <c r="H111" i="72"/>
  <c r="H112" i="72"/>
  <c r="H113" i="72"/>
  <c r="H114" i="72"/>
  <c r="H115" i="72"/>
  <c r="H116" i="72"/>
  <c r="H117" i="72"/>
  <c r="H118" i="72"/>
  <c r="H119" i="72"/>
  <c r="H120" i="72"/>
  <c r="H121" i="72"/>
  <c r="H122" i="72"/>
  <c r="H123" i="72"/>
  <c r="H124" i="72"/>
  <c r="H125" i="72"/>
  <c r="H126" i="72"/>
  <c r="H127" i="72"/>
  <c r="H128" i="72"/>
  <c r="H129" i="72"/>
  <c r="H130" i="72"/>
  <c r="H131" i="72"/>
  <c r="H132" i="72"/>
  <c r="H133" i="72"/>
  <c r="H134" i="72"/>
  <c r="H135" i="72"/>
  <c r="H136" i="72"/>
  <c r="H137" i="72"/>
  <c r="H138" i="72"/>
  <c r="H139" i="72"/>
  <c r="H140" i="72"/>
  <c r="H141" i="72"/>
  <c r="H142" i="72"/>
  <c r="H143" i="72"/>
  <c r="H2" i="72"/>
  <c r="H144" i="72" l="1"/>
  <c r="I43" i="69"/>
  <c r="I42" i="69"/>
  <c r="I41" i="69"/>
  <c r="I40" i="69"/>
  <c r="I39" i="69"/>
  <c r="I38" i="69"/>
  <c r="H37" i="69"/>
  <c r="I37" i="69" s="1"/>
  <c r="I34" i="69"/>
  <c r="I35" i="69" s="1"/>
  <c r="I31" i="69"/>
  <c r="I32" i="69" s="1"/>
  <c r="I28" i="69"/>
  <c r="I27" i="69"/>
  <c r="I26" i="69"/>
  <c r="I25" i="69"/>
  <c r="I24" i="69"/>
  <c r="I23" i="69"/>
  <c r="I20" i="69"/>
  <c r="I19" i="69"/>
  <c r="I18" i="69"/>
  <c r="I17" i="69"/>
  <c r="I16" i="69"/>
  <c r="I15" i="69"/>
  <c r="I14" i="69"/>
  <c r="I11" i="69"/>
  <c r="I12" i="69" s="1"/>
  <c r="I8" i="69"/>
  <c r="I9" i="69" s="1"/>
  <c r="I6" i="69"/>
  <c r="I5" i="69"/>
  <c r="I4" i="69"/>
  <c r="I29" i="69" l="1"/>
  <c r="I44" i="69"/>
  <c r="I21" i="69"/>
  <c r="I7" i="69"/>
  <c r="I638" i="68" l="1"/>
  <c r="H517" i="68" l="1"/>
  <c r="I217" i="63" l="1"/>
  <c r="H245" i="63"/>
  <c r="H243" i="63"/>
  <c r="I520" i="63"/>
  <c r="I95" i="63" l="1"/>
  <c r="I634" i="68"/>
  <c r="I633" i="68"/>
  <c r="I632" i="68"/>
  <c r="I631" i="68"/>
  <c r="I630" i="68"/>
  <c r="I629" i="68"/>
  <c r="I628" i="68"/>
  <c r="I627" i="68"/>
  <c r="I626" i="68"/>
  <c r="I625" i="68"/>
  <c r="I624" i="68"/>
  <c r="I623" i="68"/>
  <c r="I622" i="68"/>
  <c r="I621" i="68"/>
  <c r="I620" i="68"/>
  <c r="I556" i="68"/>
  <c r="I540" i="68"/>
  <c r="I535" i="68"/>
  <c r="I531" i="68"/>
  <c r="I526" i="68"/>
  <c r="I524" i="68"/>
  <c r="I517" i="68"/>
  <c r="I519" i="68" s="1"/>
  <c r="I515" i="68"/>
  <c r="I498" i="68"/>
  <c r="I637" i="68" l="1"/>
  <c r="I614" i="68"/>
  <c r="I219" i="63"/>
  <c r="I380" i="63" l="1"/>
  <c r="I379" i="63"/>
  <c r="I378" i="63"/>
  <c r="I377" i="63"/>
  <c r="I376" i="63"/>
  <c r="I375" i="63"/>
  <c r="I436" i="63" l="1"/>
  <c r="I435" i="63"/>
  <c r="H370" i="63"/>
  <c r="I374" i="63"/>
  <c r="I373" i="63"/>
  <c r="I372" i="63"/>
  <c r="I371" i="63"/>
  <c r="I370" i="63"/>
  <c r="H261" i="63" l="1"/>
  <c r="H264" i="63"/>
  <c r="I264" i="63" s="1"/>
  <c r="I501" i="63" l="1"/>
  <c r="I502" i="63"/>
  <c r="I503" i="63"/>
  <c r="I504" i="63"/>
  <c r="I505" i="63"/>
  <c r="I506" i="63"/>
  <c r="I507" i="63"/>
  <c r="I508" i="63"/>
  <c r="I509" i="63"/>
  <c r="I510" i="63"/>
  <c r="I511" i="63"/>
  <c r="I512" i="63"/>
  <c r="I513" i="63"/>
  <c r="I514" i="63"/>
  <c r="I515" i="63"/>
  <c r="I516" i="63"/>
  <c r="I517" i="63"/>
  <c r="I518" i="63"/>
  <c r="I481" i="63"/>
  <c r="I482" i="63"/>
  <c r="I483" i="63"/>
  <c r="I484" i="63"/>
  <c r="I485" i="63"/>
  <c r="I486" i="63"/>
  <c r="I487" i="63"/>
  <c r="I488" i="63"/>
  <c r="I489" i="63"/>
  <c r="I490" i="63"/>
  <c r="I491" i="63"/>
  <c r="I492" i="63"/>
  <c r="I493" i="63"/>
  <c r="I494" i="63"/>
  <c r="I495" i="63"/>
  <c r="I496" i="63"/>
  <c r="I497" i="63"/>
  <c r="I498" i="63"/>
  <c r="I499" i="63"/>
  <c r="I500" i="63"/>
  <c r="I480" i="63"/>
  <c r="I408" i="63" l="1"/>
  <c r="I409" i="63"/>
  <c r="I410" i="63"/>
  <c r="I411" i="63"/>
  <c r="I412" i="63"/>
  <c r="I413" i="63"/>
  <c r="I414" i="63"/>
  <c r="I415" i="63"/>
  <c r="I416" i="63"/>
  <c r="I417" i="63"/>
  <c r="I418" i="63"/>
  <c r="I419" i="63"/>
  <c r="I420" i="63"/>
  <c r="I421" i="63"/>
  <c r="I422" i="63"/>
  <c r="I423" i="63"/>
  <c r="I424" i="63"/>
  <c r="I425" i="63"/>
  <c r="I426" i="63"/>
  <c r="I427" i="63"/>
  <c r="I428" i="63"/>
  <c r="I429" i="63"/>
  <c r="I430" i="63"/>
  <c r="I431" i="63"/>
  <c r="I432" i="63"/>
  <c r="I433" i="63"/>
  <c r="I434" i="63"/>
  <c r="I7" i="63" l="1"/>
  <c r="I71" i="67" l="1"/>
  <c r="I70" i="67"/>
  <c r="I69" i="67"/>
  <c r="I68" i="67"/>
  <c r="I67" i="67"/>
  <c r="I66" i="67"/>
  <c r="I65" i="67"/>
  <c r="I64" i="67"/>
  <c r="I63" i="67"/>
  <c r="I62" i="67"/>
  <c r="I61" i="67"/>
  <c r="I60" i="67"/>
  <c r="I59" i="67"/>
  <c r="I58" i="67"/>
  <c r="I57" i="67"/>
  <c r="I56" i="67"/>
  <c r="I55" i="67"/>
  <c r="I54" i="67"/>
  <c r="I53" i="67"/>
  <c r="I52" i="67"/>
  <c r="I51" i="67"/>
  <c r="I50" i="67"/>
  <c r="I49" i="67"/>
  <c r="I48" i="67"/>
  <c r="I47" i="67"/>
  <c r="I46" i="67"/>
  <c r="I45" i="67"/>
  <c r="I44" i="67"/>
  <c r="I43" i="67"/>
  <c r="I42" i="67"/>
  <c r="I41" i="67"/>
  <c r="I23" i="67"/>
  <c r="I22" i="67"/>
  <c r="I21" i="67"/>
  <c r="I20" i="67"/>
  <c r="I19" i="67"/>
  <c r="I17" i="67"/>
  <c r="I16" i="67"/>
  <c r="I24" i="67" l="1"/>
  <c r="I72" i="67"/>
  <c r="I386" i="63"/>
  <c r="I80" i="63"/>
  <c r="I81" i="63"/>
  <c r="I82" i="63"/>
  <c r="I83" i="63"/>
  <c r="I84" i="63"/>
  <c r="I85" i="63"/>
  <c r="I86" i="63"/>
  <c r="I105" i="63" l="1"/>
  <c r="H258" i="63"/>
  <c r="I125" i="63" l="1"/>
  <c r="I126" i="63"/>
  <c r="I127" i="63"/>
  <c r="I128" i="63"/>
  <c r="I129" i="63"/>
  <c r="I130" i="63"/>
  <c r="I131" i="63"/>
  <c r="I132" i="63"/>
  <c r="I133" i="63"/>
  <c r="I134" i="63"/>
  <c r="I135" i="63"/>
  <c r="I136" i="63"/>
  <c r="I137" i="63"/>
  <c r="I138" i="63"/>
  <c r="I139" i="63"/>
  <c r="I140" i="63"/>
  <c r="I141" i="63"/>
  <c r="I124" i="63"/>
  <c r="I92" i="63" l="1"/>
  <c r="I521" i="63" l="1"/>
  <c r="I114" i="63"/>
  <c r="I66" i="63"/>
  <c r="I67" i="63"/>
  <c r="I68" i="63"/>
  <c r="I69" i="63"/>
  <c r="I70" i="63"/>
  <c r="I71" i="63"/>
  <c r="I407" i="63" l="1"/>
  <c r="I437" i="63" s="1"/>
  <c r="I439" i="63"/>
  <c r="I440" i="63"/>
  <c r="I441" i="63"/>
  <c r="I442" i="63"/>
  <c r="I445" i="63"/>
  <c r="I342" i="63"/>
  <c r="I343" i="63"/>
  <c r="I344" i="63"/>
  <c r="I345" i="63"/>
  <c r="I346" i="63"/>
  <c r="I347" i="63"/>
  <c r="I348" i="63"/>
  <c r="I349" i="63"/>
  <c r="I350" i="63"/>
  <c r="I351" i="63"/>
  <c r="I352" i="63"/>
  <c r="I353" i="63"/>
  <c r="I354" i="63"/>
  <c r="I355" i="63"/>
  <c r="I356" i="63"/>
  <c r="I357" i="63"/>
  <c r="I358" i="63"/>
  <c r="I359" i="63"/>
  <c r="I360" i="63"/>
  <c r="I361" i="63"/>
  <c r="I362" i="63"/>
  <c r="I363" i="63"/>
  <c r="I364" i="63"/>
  <c r="I365" i="63"/>
  <c r="I366" i="63"/>
  <c r="I367" i="63"/>
  <c r="I368" i="63"/>
  <c r="I369" i="63"/>
  <c r="I341" i="63"/>
  <c r="I143" i="63"/>
  <c r="I144" i="63"/>
  <c r="I145" i="63"/>
  <c r="I146" i="63"/>
  <c r="I147" i="63"/>
  <c r="I148" i="63"/>
  <c r="I149" i="63"/>
  <c r="I150" i="63"/>
  <c r="I151" i="63"/>
  <c r="I152" i="63"/>
  <c r="I142" i="63"/>
  <c r="I91" i="63"/>
  <c r="I90" i="63"/>
  <c r="I88" i="63"/>
  <c r="I89" i="63"/>
  <c r="I87" i="63"/>
  <c r="I93" i="63"/>
  <c r="I42" i="63"/>
  <c r="I43" i="63"/>
  <c r="I44" i="63"/>
  <c r="I45" i="63"/>
  <c r="I46" i="63"/>
  <c r="I47" i="63"/>
  <c r="I48" i="63"/>
  <c r="I49" i="63"/>
  <c r="I50" i="63"/>
  <c r="I51" i="63"/>
  <c r="I52" i="63"/>
  <c r="I53" i="63"/>
  <c r="I54" i="63"/>
  <c r="I55" i="63"/>
  <c r="I56" i="63"/>
  <c r="I57" i="63"/>
  <c r="I58" i="63"/>
  <c r="I59" i="63"/>
  <c r="I60" i="63"/>
  <c r="I61" i="63"/>
  <c r="I62" i="63"/>
  <c r="I63" i="63"/>
  <c r="I64" i="63"/>
  <c r="I65" i="63"/>
  <c r="I41" i="63"/>
  <c r="I23" i="63"/>
  <c r="I449" i="63"/>
  <c r="I450" i="63"/>
  <c r="I451" i="63"/>
  <c r="I452" i="63"/>
  <c r="I453" i="63"/>
  <c r="I454" i="63"/>
  <c r="I448" i="63"/>
  <c r="I381" i="63" l="1"/>
  <c r="I72" i="63"/>
  <c r="I94" i="63"/>
  <c r="I153" i="63"/>
  <c r="I443" i="63"/>
  <c r="I455" i="63"/>
  <c r="I644" i="63"/>
  <c r="I643" i="63"/>
  <c r="I642" i="63"/>
  <c r="I641" i="63"/>
  <c r="I640" i="63"/>
  <c r="I639" i="63"/>
  <c r="I638" i="63"/>
  <c r="I637" i="63"/>
  <c r="I630" i="63"/>
  <c r="I633" i="63"/>
  <c r="I632" i="63"/>
  <c r="I634" i="63"/>
  <c r="I635" i="63"/>
  <c r="I636" i="63"/>
  <c r="I631" i="63"/>
  <c r="I19" i="63"/>
  <c r="I20" i="63"/>
  <c r="I21" i="63"/>
  <c r="I22" i="63"/>
  <c r="I17" i="63"/>
  <c r="I16" i="63"/>
  <c r="I24" i="63" l="1"/>
  <c r="I73" i="63" s="1"/>
  <c r="I645" i="63"/>
  <c r="I268" i="63"/>
  <c r="I161" i="63"/>
  <c r="I70" i="65" l="1"/>
  <c r="I233" i="64"/>
  <c r="I400" i="63" l="1"/>
  <c r="I603" i="63" l="1"/>
  <c r="I602" i="63"/>
  <c r="I601" i="63"/>
  <c r="I600" i="63"/>
  <c r="I599" i="63"/>
  <c r="I598" i="63"/>
  <c r="I597" i="63"/>
  <c r="I596" i="63"/>
  <c r="I595" i="63"/>
  <c r="I594" i="63"/>
  <c r="I593" i="63"/>
  <c r="I591" i="63"/>
  <c r="I624" i="63" l="1"/>
  <c r="I541" i="63"/>
  <c r="I534" i="63"/>
  <c r="I536" i="63"/>
  <c r="I523" i="63"/>
  <c r="I479" i="63" l="1"/>
  <c r="I399" i="63" l="1"/>
  <c r="I406" i="63" s="1"/>
  <c r="I391" i="63"/>
  <c r="I392" i="63"/>
  <c r="I390" i="63"/>
  <c r="I294" i="63" l="1"/>
  <c r="I292" i="63"/>
  <c r="I259" i="63" l="1"/>
  <c r="I260" i="63"/>
  <c r="I261" i="63"/>
  <c r="I262" i="63"/>
  <c r="I265" i="63"/>
  <c r="I258" i="63"/>
  <c r="H263" i="63"/>
  <c r="I263" i="63" s="1"/>
  <c r="I266" i="63" l="1"/>
  <c r="I244" i="63" l="1"/>
  <c r="I247" i="63"/>
  <c r="I248" i="63"/>
  <c r="I249" i="63"/>
  <c r="I250" i="63"/>
  <c r="I251" i="63"/>
  <c r="I252" i="63"/>
  <c r="H246" i="63"/>
  <c r="I246" i="63" s="1"/>
  <c r="I243" i="63"/>
  <c r="I245" i="63"/>
  <c r="H211" i="63"/>
  <c r="I211" i="63" s="1"/>
  <c r="H203" i="63"/>
  <c r="H240" i="63"/>
  <c r="I240" i="63" s="1"/>
  <c r="H232" i="63"/>
  <c r="I232" i="63" s="1"/>
  <c r="I195" i="63" l="1"/>
  <c r="I203" i="63"/>
  <c r="H174" i="63" l="1"/>
  <c r="I174" i="63" s="1"/>
  <c r="H176" i="63"/>
  <c r="I176" i="63" s="1"/>
  <c r="I164" i="63"/>
  <c r="H165" i="63"/>
  <c r="I165" i="63" s="1"/>
  <c r="I167" i="63"/>
  <c r="I184" i="63" l="1"/>
  <c r="I162" i="63"/>
  <c r="I77" i="63" l="1"/>
  <c r="I566" i="63" l="1"/>
  <c r="I550" i="63"/>
  <c r="I545" i="63"/>
  <c r="I530" i="63"/>
  <c r="I525" i="63"/>
  <c r="I462" i="63"/>
  <c r="I447" i="63"/>
  <c r="I398" i="63" l="1"/>
  <c r="I387" i="63"/>
  <c r="I385" i="63"/>
  <c r="I320" i="63"/>
  <c r="I285" i="63"/>
  <c r="I283" i="63"/>
  <c r="I257" i="63"/>
  <c r="I242" i="63"/>
  <c r="I218" i="63"/>
  <c r="I192" i="63"/>
  <c r="I190" i="63"/>
  <c r="I188" i="63"/>
  <c r="I186" i="63"/>
  <c r="I169" i="63"/>
  <c r="I123" i="63"/>
  <c r="I120" i="63"/>
  <c r="I117" i="63"/>
  <c r="I79" i="63"/>
  <c r="I647" i="63" l="1"/>
</calcChain>
</file>

<file path=xl/sharedStrings.xml><?xml version="1.0" encoding="utf-8"?>
<sst xmlns="http://schemas.openxmlformats.org/spreadsheetml/2006/main" count="15027" uniqueCount="1785">
  <si>
    <t>Nr kontrahenta</t>
  </si>
  <si>
    <t>Numer faktury</t>
  </si>
  <si>
    <t>Kontrahent</t>
  </si>
  <si>
    <t>Data wystawienia faktury</t>
  </si>
  <si>
    <t>Data płatności</t>
  </si>
  <si>
    <t>Opis faktury</t>
  </si>
  <si>
    <t>Kwota faktury</t>
  </si>
  <si>
    <t>Zapłacono</t>
  </si>
  <si>
    <t>Kwota do zapłaty</t>
  </si>
  <si>
    <t>T-PORTMONETKA</t>
  </si>
  <si>
    <t>1571/PKT</t>
  </si>
  <si>
    <t>PROMAX URBANEK AGNIESZKA</t>
  </si>
  <si>
    <t>09.01.2015</t>
  </si>
  <si>
    <t>229/2014</t>
  </si>
  <si>
    <t>30.09.2014</t>
  </si>
  <si>
    <t>14.10.2014</t>
  </si>
  <si>
    <t>ODSETKI</t>
  </si>
  <si>
    <t>323/2014</t>
  </si>
  <si>
    <t>316/2014</t>
  </si>
  <si>
    <t>31.12.2014</t>
  </si>
  <si>
    <t>14.01.2015</t>
  </si>
  <si>
    <t>410/2014</t>
  </si>
  <si>
    <t>27/psb</t>
  </si>
  <si>
    <t>BYDOŁEK DOROTA</t>
  </si>
  <si>
    <t>14.04.2014</t>
  </si>
  <si>
    <t>BILETY</t>
  </si>
  <si>
    <t>1959/psb</t>
  </si>
  <si>
    <t>05.01.2015</t>
  </si>
  <si>
    <t>bilety</t>
  </si>
  <si>
    <t>1705/PSB</t>
  </si>
  <si>
    <t>R. MAJEWSKI</t>
  </si>
  <si>
    <t>26.11.2014</t>
  </si>
  <si>
    <t>03.12.2014</t>
  </si>
  <si>
    <t>1813/psb</t>
  </si>
  <si>
    <t>10.12.2014</t>
  </si>
  <si>
    <t>17.12.2014</t>
  </si>
  <si>
    <t>1761/psb</t>
  </si>
  <si>
    <t>1926/psb</t>
  </si>
  <si>
    <t>21.12.2014</t>
  </si>
  <si>
    <t>1870/psb</t>
  </si>
  <si>
    <t>24.122014</t>
  </si>
  <si>
    <t>1966/psb</t>
  </si>
  <si>
    <t>07.01.2015</t>
  </si>
  <si>
    <t>891/PKT</t>
  </si>
  <si>
    <t>22.10.2014</t>
  </si>
  <si>
    <t>1438/PKT</t>
  </si>
  <si>
    <t>22.12.2014</t>
  </si>
  <si>
    <t>224/2014</t>
  </si>
  <si>
    <t>320/2014</t>
  </si>
  <si>
    <t>311/2014</t>
  </si>
  <si>
    <t>407/2014</t>
  </si>
  <si>
    <t>148/PSB</t>
  </si>
  <si>
    <t>M.BARTEL</t>
  </si>
  <si>
    <t>27.01.2015</t>
  </si>
  <si>
    <t>187/PSB</t>
  </si>
  <si>
    <t>03.02.2015</t>
  </si>
  <si>
    <t>131/ZTM/2015</t>
  </si>
  <si>
    <t>29.01.2015</t>
  </si>
  <si>
    <t>19.02.2015</t>
  </si>
  <si>
    <t>315/PSB</t>
  </si>
  <si>
    <t>11.02.2015</t>
  </si>
  <si>
    <t>18.02.2015</t>
  </si>
  <si>
    <t>369/PSB</t>
  </si>
  <si>
    <t>25.02.2015</t>
  </si>
  <si>
    <t>220/ZTM</t>
  </si>
  <si>
    <t>16.02.2015</t>
  </si>
  <si>
    <t>09.03.2015</t>
  </si>
  <si>
    <t>147/PKT</t>
  </si>
  <si>
    <t>19.01.2015</t>
  </si>
  <si>
    <t>26.01.2015</t>
  </si>
  <si>
    <t>212/PKT</t>
  </si>
  <si>
    <t>02.02.2015</t>
  </si>
  <si>
    <t>345/PKT</t>
  </si>
  <si>
    <t>09.02.2015</t>
  </si>
  <si>
    <t>403/PKT</t>
  </si>
  <si>
    <t>23.02.2015</t>
  </si>
  <si>
    <t>322/20104</t>
  </si>
  <si>
    <t>415/2014</t>
  </si>
  <si>
    <t>1864/ztm</t>
  </si>
  <si>
    <t xml:space="preserve">B.DOMAGALSKA BUTTERFLY </t>
  </si>
  <si>
    <t>21.11.2014</t>
  </si>
  <si>
    <t>12.12.2015</t>
  </si>
  <si>
    <t>1721/psb</t>
  </si>
  <si>
    <t>02.12.2014</t>
  </si>
  <si>
    <t>09.12.2014</t>
  </si>
  <si>
    <t>1563/PSB</t>
  </si>
  <si>
    <t>12.11.2014</t>
  </si>
  <si>
    <t>19.11.2014</t>
  </si>
  <si>
    <t>1618/psb</t>
  </si>
  <si>
    <t>17.11.2014</t>
  </si>
  <si>
    <t>24.11.2014</t>
  </si>
  <si>
    <t>1665/PSB</t>
  </si>
  <si>
    <t>01.12.2014</t>
  </si>
  <si>
    <t>1777/psb</t>
  </si>
  <si>
    <t>16.12.2014</t>
  </si>
  <si>
    <t>1833/psb</t>
  </si>
  <si>
    <t>15.12.2014</t>
  </si>
  <si>
    <t>1903/ztm</t>
  </si>
  <si>
    <t>1895/psb</t>
  </si>
  <si>
    <t>30.12.2014</t>
  </si>
  <si>
    <t>1940/psb</t>
  </si>
  <si>
    <t>1162/PKT</t>
  </si>
  <si>
    <t>1221/PKT</t>
  </si>
  <si>
    <t>1289/PKT</t>
  </si>
  <si>
    <t>08.12.2014</t>
  </si>
  <si>
    <t>1345/PKT</t>
  </si>
  <si>
    <t>1402/PKT</t>
  </si>
  <si>
    <t>1519/PKT</t>
  </si>
  <si>
    <t>05.01.2014</t>
  </si>
  <si>
    <t>1457/PKT</t>
  </si>
  <si>
    <t>29.12.2014</t>
  </si>
  <si>
    <t>188/2013</t>
  </si>
  <si>
    <t>31.12.2013</t>
  </si>
  <si>
    <t>14.01.2014</t>
  </si>
  <si>
    <t>64/2014</t>
  </si>
  <si>
    <t>31.03.2014</t>
  </si>
  <si>
    <t>151/2014</t>
  </si>
  <si>
    <t>30.06.2014</t>
  </si>
  <si>
    <t>14.07.2014</t>
  </si>
  <si>
    <t>228/2014</t>
  </si>
  <si>
    <t>322/2014</t>
  </si>
  <si>
    <t>314/2014</t>
  </si>
  <si>
    <t>409/2014</t>
  </si>
  <si>
    <t>1197/psb</t>
  </si>
  <si>
    <t>M.SZYK</t>
  </si>
  <si>
    <t>01.10.2014</t>
  </si>
  <si>
    <t>08.10.2014</t>
  </si>
  <si>
    <t>15.10.2014</t>
  </si>
  <si>
    <t>1354/psb</t>
  </si>
  <si>
    <t>1407/psb</t>
  </si>
  <si>
    <t>29.10.2014</t>
  </si>
  <si>
    <t>1458/psb</t>
  </si>
  <si>
    <t>28.10.2014</t>
  </si>
  <si>
    <t>04.11.2014</t>
  </si>
  <si>
    <t>1532/psb</t>
  </si>
  <si>
    <t>05.11.2014</t>
  </si>
  <si>
    <t>1583/PSB</t>
  </si>
  <si>
    <t>13.11.2014</t>
  </si>
  <si>
    <t>20.11.2014</t>
  </si>
  <si>
    <t>1697/PSB</t>
  </si>
  <si>
    <t>25.11.2014</t>
  </si>
  <si>
    <t>1642/psb</t>
  </si>
  <si>
    <t>1742/psb</t>
  </si>
  <si>
    <t>618/PKT</t>
  </si>
  <si>
    <t>22.09.2014</t>
  </si>
  <si>
    <t>29.09.2014</t>
  </si>
  <si>
    <t>663/PKT</t>
  </si>
  <si>
    <t>24.09.2014</t>
  </si>
  <si>
    <t>719/PKT</t>
  </si>
  <si>
    <t>07.10.2014</t>
  </si>
  <si>
    <t>769/PKT</t>
  </si>
  <si>
    <t>02.10.2014</t>
  </si>
  <si>
    <t>09.10.2014</t>
  </si>
  <si>
    <t>821/PKT</t>
  </si>
  <si>
    <t>06.10.2014</t>
  </si>
  <si>
    <t>13.10.2014</t>
  </si>
  <si>
    <t>881/PKT</t>
  </si>
  <si>
    <t>21.10.2014</t>
  </si>
  <si>
    <t>935/PKT</t>
  </si>
  <si>
    <t>993/PKT</t>
  </si>
  <si>
    <t>04.112014</t>
  </si>
  <si>
    <t>1068/PKT</t>
  </si>
  <si>
    <t>1110/PKT</t>
  </si>
  <si>
    <t>10.11.2014</t>
  </si>
  <si>
    <t>1191/PKT</t>
  </si>
  <si>
    <t>1317/PKT</t>
  </si>
  <si>
    <t>1255/PKT</t>
  </si>
  <si>
    <t>188/2014</t>
  </si>
  <si>
    <t>256/2014</t>
  </si>
  <si>
    <t>348/2014</t>
  </si>
  <si>
    <t>30.09.20104</t>
  </si>
  <si>
    <t>433/2014</t>
  </si>
  <si>
    <t>233/psb</t>
  </si>
  <si>
    <t>ADAMCZAK ARKADIUSZ</t>
  </si>
  <si>
    <t>26.05.2014</t>
  </si>
  <si>
    <t>689/ztm/</t>
  </si>
  <si>
    <t>772/ztm</t>
  </si>
  <si>
    <t>DZIERŻAWA</t>
  </si>
  <si>
    <t>EWA KUBIAK</t>
  </si>
  <si>
    <t>208/2012</t>
  </si>
  <si>
    <t>KDWT SA</t>
  </si>
  <si>
    <t>31.12.2012</t>
  </si>
  <si>
    <t>14.01.2013</t>
  </si>
  <si>
    <t>101/2013</t>
  </si>
  <si>
    <t>5/2014</t>
  </si>
  <si>
    <t>210/2014</t>
  </si>
  <si>
    <t>18/2014</t>
  </si>
  <si>
    <t xml:space="preserve">MARIAN&amp;MARIAN </t>
  </si>
  <si>
    <t>112/2014</t>
  </si>
  <si>
    <t>285/2014</t>
  </si>
  <si>
    <t>457/2014</t>
  </si>
  <si>
    <t>138/2014</t>
  </si>
  <si>
    <t>INEA SA</t>
  </si>
  <si>
    <t>KARA UMOWNA</t>
  </si>
  <si>
    <t>TOMASZ WIECZOREK</t>
  </si>
  <si>
    <t>20.08.2013</t>
  </si>
  <si>
    <t>07.07.2014</t>
  </si>
  <si>
    <t>Wyrok/odszkodowanie</t>
  </si>
  <si>
    <t>PATRYK ŁAWICKI</t>
  </si>
  <si>
    <t>03.09.2013</t>
  </si>
  <si>
    <t>KRZYSZTOF HOFFMAN</t>
  </si>
  <si>
    <t>MARCIN KUBACKI</t>
  </si>
  <si>
    <t>357/2014</t>
  </si>
  <si>
    <t>PAWEŁ DREGER</t>
  </si>
  <si>
    <t>169/2014</t>
  </si>
  <si>
    <t>KAROLINA MARCINIAK KAROTA</t>
  </si>
  <si>
    <t>SEBASTIAN KUBICKI</t>
  </si>
  <si>
    <t>30.10.2014</t>
  </si>
  <si>
    <t>WYROK SĄDOWY</t>
  </si>
  <si>
    <t>JAROSŁAW ROMANIUK</t>
  </si>
  <si>
    <t>30.10.2016</t>
  </si>
  <si>
    <t>13.11.2016</t>
  </si>
  <si>
    <t>376/2014</t>
  </si>
  <si>
    <t>ARLETA GÓRNA RONDO</t>
  </si>
  <si>
    <t>31.12.2015</t>
  </si>
  <si>
    <t>14.01.2016</t>
  </si>
  <si>
    <t>N.O.397/2015</t>
  </si>
  <si>
    <t>30.09.2015</t>
  </si>
  <si>
    <t>19.10.2015</t>
  </si>
  <si>
    <t>N.O.474/2015</t>
  </si>
  <si>
    <t>14.10.2015</t>
  </si>
  <si>
    <t>N.O. 585/15</t>
  </si>
  <si>
    <t>LECH JAKUB "TRAFIKA"</t>
  </si>
  <si>
    <t>3248/PKT</t>
  </si>
  <si>
    <t>07.12.2015</t>
  </si>
  <si>
    <t>14.12.2015</t>
  </si>
  <si>
    <t>3326/PKT</t>
  </si>
  <si>
    <t>08.12.2015</t>
  </si>
  <si>
    <t>15.12.2015</t>
  </si>
  <si>
    <t>N.O. 598/15</t>
  </si>
  <si>
    <t>N.O. 164/2015</t>
  </si>
  <si>
    <t>31.03.2015</t>
  </si>
  <si>
    <t>14.04.2015</t>
  </si>
  <si>
    <t>N.O. 495/2015</t>
  </si>
  <si>
    <t>N.O. 432/2015</t>
  </si>
  <si>
    <t>117/PZ/2013</t>
  </si>
  <si>
    <t>MICHTRANS</t>
  </si>
  <si>
    <t>26.06.2013</t>
  </si>
  <si>
    <t>17.07.2013</t>
  </si>
  <si>
    <t>KORZYSTANIE Z PRZYSTANKÓW</t>
  </si>
  <si>
    <t>244/PZ/2013</t>
  </si>
  <si>
    <t>29.11.2013</t>
  </si>
  <si>
    <t>20.12.2013</t>
  </si>
  <si>
    <t>FB-215/ZTM/12/2016</t>
  </si>
  <si>
    <t>NOTY 40 EURO</t>
  </si>
  <si>
    <t>21.12.2016 / ZWYKŁY</t>
  </si>
  <si>
    <t>FB-216/ZTM/12/2016</t>
  </si>
  <si>
    <t>FB-217/ZTM/12/2016</t>
  </si>
  <si>
    <t>FB-218/ZTM/12/2016</t>
  </si>
  <si>
    <t>FB-90/ZTM/12/2016</t>
  </si>
  <si>
    <t>FB-91/ZTM/12/2016</t>
  </si>
  <si>
    <t>FB-92/ZTM/12/2016</t>
  </si>
  <si>
    <t>FB-93/ZTM/12/2016</t>
  </si>
  <si>
    <t>FB-326/ZTM/12/2016</t>
  </si>
  <si>
    <t>FB-327/ZTM/12/2016</t>
  </si>
  <si>
    <t>FB-328/ZTM/12/2016</t>
  </si>
  <si>
    <t>FB-329/ZTM/12/2016</t>
  </si>
  <si>
    <t>FB-330/ZTM/12/2016</t>
  </si>
  <si>
    <t>FB-439/ZTM/12/2016</t>
  </si>
  <si>
    <t>FB-440/ZTM/12/2016</t>
  </si>
  <si>
    <t>FB-441/ZTM/12/2016</t>
  </si>
  <si>
    <t>FB-442/ZTM/12/2016</t>
  </si>
  <si>
    <t>26.01.2017</t>
  </si>
  <si>
    <t>ODSETKI B</t>
  </si>
  <si>
    <t>FB-114/ZTM/12/2016</t>
  </si>
  <si>
    <t>20.12.2016 / ZWYKŁY</t>
  </si>
  <si>
    <t>FB-115/ZTM/12/2016</t>
  </si>
  <si>
    <t>FB-116/ZTM/12/2016</t>
  </si>
  <si>
    <t>FB-117/ZTM/12/2016</t>
  </si>
  <si>
    <t>FB-118/ZTM/12/2016</t>
  </si>
  <si>
    <t>FB-233/ZTM/12/2016</t>
  </si>
  <si>
    <t>FB-234/ZTM/12/2016</t>
  </si>
  <si>
    <t>FB-235/ZTM/12/2016</t>
  </si>
  <si>
    <t>FB-236/ZTM/12/2016</t>
  </si>
  <si>
    <t>FB-237/ZTM/12/2016</t>
  </si>
  <si>
    <t>FB-354/ZTM/12/2016</t>
  </si>
  <si>
    <t>21.12.2017 / ZWYKŁY</t>
  </si>
  <si>
    <t>FB-355/ZTM/12/2016</t>
  </si>
  <si>
    <t>FB-356/ZTM/12/2016</t>
  </si>
  <si>
    <t>FB-357/ZTM/12/2016</t>
  </si>
  <si>
    <t>FB-358/ZTM/12/2016</t>
  </si>
  <si>
    <t>FB-459/ZTM/12/2016</t>
  </si>
  <si>
    <t>FB-460/ZTM/12/2016</t>
  </si>
  <si>
    <t>FB-461/ZTM/12/2016</t>
  </si>
  <si>
    <t>FB-462/ZTM/12/2016</t>
  </si>
  <si>
    <t>FB-463/ZTM/12/2016</t>
  </si>
  <si>
    <t>FV-696/ZTM/02/2017</t>
  </si>
  <si>
    <t>MANPOWERGROUP SP. Z O.O.</t>
  </si>
  <si>
    <t>02.02.2017</t>
  </si>
  <si>
    <t>16.02.2017</t>
  </si>
  <si>
    <t>ODBIÓR OSOBISTY PODPIS ODBIORU NA FV</t>
  </si>
  <si>
    <t>FV-1658/ZTM/03/2017</t>
  </si>
  <si>
    <t>14.03.2017</t>
  </si>
  <si>
    <t>28.03.2017</t>
  </si>
  <si>
    <t>FB-123/ZTM/12/2016</t>
  </si>
  <si>
    <t>FB-367/ZTM/12/2016</t>
  </si>
  <si>
    <t>FB-368/ZTM/12/2016</t>
  </si>
  <si>
    <t>1/ODS-P</t>
  </si>
  <si>
    <t>RUCH S.A.</t>
  </si>
  <si>
    <t>31.03.2016</t>
  </si>
  <si>
    <t>21.04.2016</t>
  </si>
  <si>
    <t>ODSETKI P</t>
  </si>
  <si>
    <t>11.04.2016 / ZWYKŁY</t>
  </si>
  <si>
    <t>18/ODS-P</t>
  </si>
  <si>
    <t>30.06.2016</t>
  </si>
  <si>
    <t>14.07.2016</t>
  </si>
  <si>
    <t>08.07.2016 / POLECONY</t>
  </si>
  <si>
    <t>FN-76/ZTM/09/2016</t>
  </si>
  <si>
    <t>30.09.2016</t>
  </si>
  <si>
    <t>21.10.2016</t>
  </si>
  <si>
    <t>05.10.2016 / POLECONY</t>
  </si>
  <si>
    <t>FN-164/ZTM/12/2016</t>
  </si>
  <si>
    <t>27.01.2017 / POLECONY</t>
  </si>
  <si>
    <t>4/ODS-B</t>
  </si>
  <si>
    <t>36/ODS-B</t>
  </si>
  <si>
    <t>12.07.2016 / POLECONY</t>
  </si>
  <si>
    <t>FN-86/ZTM/09/2016</t>
  </si>
  <si>
    <t>FN-128/ZTM/12/2016</t>
  </si>
  <si>
    <t>CZYNSZ</t>
  </si>
  <si>
    <t>10/ODS-D</t>
  </si>
  <si>
    <t>ODSETKI D</t>
  </si>
  <si>
    <t>11.07.2016 / POLECONY</t>
  </si>
  <si>
    <t>FN-114/ZTM/09/2016</t>
  </si>
  <si>
    <t>07.10.2016 / POLECONY</t>
  </si>
  <si>
    <t>FB-1/ZTM/12/2016</t>
  </si>
  <si>
    <t>FB-126/ZTM/12/2016</t>
  </si>
  <si>
    <t>FB-127/ZTM/12/2016</t>
  </si>
  <si>
    <t>FB-153/ZTM/12/2016</t>
  </si>
  <si>
    <t>FB-156/ZTM/12/2016</t>
  </si>
  <si>
    <t>FB-2/ZTM/12/2016</t>
  </si>
  <si>
    <t>FB-3/ZTM/12/2016</t>
  </si>
  <si>
    <t>FB-243/ZTM/12/2016</t>
  </si>
  <si>
    <t>FB-244/ZTM/12/2016</t>
  </si>
  <si>
    <t>FB-245/ZTM/12/2016</t>
  </si>
  <si>
    <t>FB-373/ZTM/12/2016</t>
  </si>
  <si>
    <t>FB-374/ZTM/12/2016</t>
  </si>
  <si>
    <t>FB-375/ZTM/12/2016</t>
  </si>
  <si>
    <t>FB-470/ZTM/12/2016</t>
  </si>
  <si>
    <t>FB-479/ZTM/12/2016</t>
  </si>
  <si>
    <t>FB-131/ZTM/12/2016</t>
  </si>
  <si>
    <t xml:space="preserve">ROGER RATAJCZAK „KARO” SKLEP </t>
  </si>
  <si>
    <t>20.12.2016</t>
  </si>
  <si>
    <t>FV-3159/ZTM/10/2016</t>
  </si>
  <si>
    <t>05.10.2016 / ZWYKŁY</t>
  </si>
  <si>
    <t>FN-159/ZTM/12/2016</t>
  </si>
  <si>
    <t>27.01.17 /POLECONY</t>
  </si>
  <si>
    <t>FB-138/ZTM/12/2016</t>
  </si>
  <si>
    <t>FV-3008/ZTM/10/2016</t>
  </si>
  <si>
    <t>„ABLAZE” EWA WOLANCZYK</t>
  </si>
  <si>
    <t>FB-146/ZTM/12/2016</t>
  </si>
  <si>
    <t>FB-162/ZTM/12/2016</t>
  </si>
  <si>
    <t>FIRMA HANDLOWA „EWA” EWA FAFIŃSKA</t>
  </si>
  <si>
    <t>FB-163/ZTM/12/2016</t>
  </si>
  <si>
    <t>FB-164/ZTM/12/2016</t>
  </si>
  <si>
    <t>FB-165/ZTM/12/2016</t>
  </si>
  <si>
    <t>FB-26/ZTM/12/2016</t>
  </si>
  <si>
    <t>FB-27/ZTM/12/2016</t>
  </si>
  <si>
    <t>FB-28/ZTM/12/2016</t>
  </si>
  <si>
    <t>FB-29/ZTM/12/2016</t>
  </si>
  <si>
    <t>FB-30/ZTM/12/2016</t>
  </si>
  <si>
    <t>FB-263/ZTM/12/2016</t>
  </si>
  <si>
    <t>FB-264/ZTM/12/2016</t>
  </si>
  <si>
    <t>FB-265/ZTM/12/2016</t>
  </si>
  <si>
    <t>FB-266/ZTM/12/2016</t>
  </si>
  <si>
    <t>FB-381/ZTM/12/2016</t>
  </si>
  <si>
    <t>FB-382/ZTM/12/2016</t>
  </si>
  <si>
    <t>FB-383/ZTM/12/2016</t>
  </si>
  <si>
    <t>FB-384/ZTM/12/2016</t>
  </si>
  <si>
    <t>FV-2986/ZTM/10/2016</t>
  </si>
  <si>
    <t>EWA KUBIAK „KWIACIARNIA EWA”</t>
  </si>
  <si>
    <t>URSZULA SKOTARCZAK</t>
  </si>
  <si>
    <t>FB-170/ZTM/12/2016</t>
  </si>
  <si>
    <t>„MARGO” Małgorzata Majewska</t>
  </si>
  <si>
    <t>FB-39/ZTM/12/2016</t>
  </si>
  <si>
    <t>FB-279/ZTM/12/2016</t>
  </si>
  <si>
    <t>FB-280/ZTM/12/2016</t>
  </si>
  <si>
    <t>FB-390/ZTM/12/2016</t>
  </si>
  <si>
    <t>FB-391/ZTM/12/2016</t>
  </si>
  <si>
    <t>FB-171/ZTM/12/2016</t>
  </si>
  <si>
    <t>Tadeusz Szymański „TAS”</t>
  </si>
  <si>
    <t>FB-172/ZTM/12/2016</t>
  </si>
  <si>
    <t>FB-173/ZTM/12/2016</t>
  </si>
  <si>
    <t>FB-174/ZTM/12/2016</t>
  </si>
  <si>
    <t>FB-175/ZTM/12/2016</t>
  </si>
  <si>
    <t>FB-40/ZTM/12/2016</t>
  </si>
  <si>
    <t>FB-41/ZTM/12/2016</t>
  </si>
  <si>
    <t>FB-42/ZTM/12/2016</t>
  </si>
  <si>
    <t>FB-43/ZTM/12/2016</t>
  </si>
  <si>
    <t>FB-281/ZTM/12/2016</t>
  </si>
  <si>
    <t>FB-282/ZTM/12/2016</t>
  </si>
  <si>
    <t>FB-283/ZTM/12/2016</t>
  </si>
  <si>
    <t>FB-284/ZTM/12/2016</t>
  </si>
  <si>
    <t>FB-285/ZTM/12/2016</t>
  </si>
  <si>
    <t>FB-392/ZTM/12/2016</t>
  </si>
  <si>
    <t>FB-393/ZTM/12/2016</t>
  </si>
  <si>
    <t>FB-394/ZTM/12/2016</t>
  </si>
  <si>
    <t>FB-395/ZTM/12/2016</t>
  </si>
  <si>
    <t>FB-396/ZTM/12/2016</t>
  </si>
  <si>
    <t>FB-397/ZTM/12/2016</t>
  </si>
  <si>
    <t>FB-151/ZTM/12/2016</t>
  </si>
  <si>
    <t>ELŻBIETA GARCZAREK</t>
  </si>
  <si>
    <t>FB-70/ZTM/12/2016</t>
  </si>
  <si>
    <t>Paweł Tyżyk „AKCENT”</t>
  </si>
  <si>
    <t>FB-71/ZTM/12/2016</t>
  </si>
  <si>
    <t>FB-72/ZTM/12/2016</t>
  </si>
  <si>
    <t>FB-200/ZTM/12/2016</t>
  </si>
  <si>
    <t>SKLEP WIELOBRANŻOWY MATUSZEWSCY</t>
  </si>
  <si>
    <t>FB-75/ZTM/12/2016</t>
  </si>
  <si>
    <t>FB-309/ZTM/12/2016</t>
  </si>
  <si>
    <t>FB-310/ZTM/12/2016</t>
  </si>
  <si>
    <t>FB-419/ZTM/12/2016</t>
  </si>
  <si>
    <t>FB-420/ZTM/12/2016</t>
  </si>
  <si>
    <t>FB-210/ZTM/12/2016</t>
  </si>
  <si>
    <t>ASANA MAŁGORZATA KOŁACZ</t>
  </si>
  <si>
    <t>FB-211/ZTM/12/2016</t>
  </si>
  <si>
    <t>FB-212/ZTM/12/2016</t>
  </si>
  <si>
    <t>FB-213/ZTM/12/2016</t>
  </si>
  <si>
    <t>FB-214/ZTM/12/2016</t>
  </si>
  <si>
    <t>FB-88/ZTM/12/2016</t>
  </si>
  <si>
    <t>FB-89/ZTM/12/2016</t>
  </si>
  <si>
    <t>FB-322/ZTM/12/2016</t>
  </si>
  <si>
    <t>FB-323/ZTM/12/2016</t>
  </si>
  <si>
    <t>FB-324/ZTM/12/2016</t>
  </si>
  <si>
    <t>FB-325/ZTM/12/2016</t>
  </si>
  <si>
    <t>FB-434/ZTM/12/2016</t>
  </si>
  <si>
    <t>FB-435/ZTM/12/2016</t>
  </si>
  <si>
    <t>FB-436/ZTM/12/2016</t>
  </si>
  <si>
    <t>FB-437/ZTM/12/2016</t>
  </si>
  <si>
    <t>FB-438/ZTM/12/2016</t>
  </si>
  <si>
    <t>30.06.2015</t>
  </si>
  <si>
    <t>14.07.2015</t>
  </si>
  <si>
    <t>16/2015</t>
  </si>
  <si>
    <t>ALMARK SP. Z O.O.</t>
  </si>
  <si>
    <t>95/2015</t>
  </si>
  <si>
    <t>MARIAN &amp; MARIAN</t>
  </si>
  <si>
    <t>338/2015</t>
  </si>
  <si>
    <t>31/2014</t>
  </si>
  <si>
    <t>PRZEMYSŁAW RAK</t>
  </si>
  <si>
    <t>35/2013</t>
  </si>
  <si>
    <t>28.06.13</t>
  </si>
  <si>
    <t>130/2015</t>
  </si>
  <si>
    <t>EWA MATUSZAK</t>
  </si>
  <si>
    <t>32/2015</t>
  </si>
  <si>
    <t>33/2015</t>
  </si>
  <si>
    <t>ROMEKS ROMAN MAJEWSKI</t>
  </si>
  <si>
    <t>131/2015</t>
  </si>
  <si>
    <t>288/2016</t>
  </si>
  <si>
    <t>URBANEK AGNIESZKA</t>
  </si>
  <si>
    <t>215/2016</t>
  </si>
  <si>
    <t>37/2015</t>
  </si>
  <si>
    <t>133/2015</t>
  </si>
  <si>
    <t>1007/PSB</t>
  </si>
  <si>
    <t>05.05.2015</t>
  </si>
  <si>
    <t>12.05.2015</t>
  </si>
  <si>
    <t>1095/PSB</t>
  </si>
  <si>
    <t>19.05.2015</t>
  </si>
  <si>
    <t>841/PSB</t>
  </si>
  <si>
    <t>13.04.2015</t>
  </si>
  <si>
    <t>20.04.2015</t>
  </si>
  <si>
    <t>897/PSB</t>
  </si>
  <si>
    <t>27.04.2015</t>
  </si>
  <si>
    <t>951/PSB</t>
  </si>
  <si>
    <t>04.05.2015</t>
  </si>
  <si>
    <t>1052/PKT</t>
  </si>
  <si>
    <t>1106/PKT</t>
  </si>
  <si>
    <t>11.05.2015</t>
  </si>
  <si>
    <t>1208/PKT</t>
  </si>
  <si>
    <t>18.05.2015</t>
  </si>
  <si>
    <t>632/PKT</t>
  </si>
  <si>
    <t>10.03.2015</t>
  </si>
  <si>
    <t>966/PKT</t>
  </si>
  <si>
    <t>149/ztm/2015</t>
  </si>
  <si>
    <t>KAMIL KOZŁOWICZ</t>
  </si>
  <si>
    <t>01.06.2015</t>
  </si>
  <si>
    <t>22.06.2015</t>
  </si>
  <si>
    <t>190/ztm/2015</t>
  </si>
  <si>
    <t>09.06.2015</t>
  </si>
  <si>
    <t>235/ztm/2015</t>
  </si>
  <si>
    <t>17.06.2015</t>
  </si>
  <si>
    <t>08.07.2015</t>
  </si>
  <si>
    <t>60/ztm/2015</t>
  </si>
  <si>
    <t>14.05.2015</t>
  </si>
  <si>
    <t>05.06.2015</t>
  </si>
  <si>
    <t>42/2015</t>
  </si>
  <si>
    <t>MAJA BARTEL</t>
  </si>
  <si>
    <t>25.05.2015</t>
  </si>
  <si>
    <t>137/2015</t>
  </si>
  <si>
    <t>LECH JAKUB TRAFIKA</t>
  </si>
  <si>
    <t>374/2015</t>
  </si>
  <si>
    <t>FW MARIKA MAZURKIEWICZ</t>
  </si>
  <si>
    <t>1761/psb/2015</t>
  </si>
  <si>
    <t>28.07.2015</t>
  </si>
  <si>
    <t>04.08.2015</t>
  </si>
  <si>
    <t>1814/PSB</t>
  </si>
  <si>
    <t>11.08.2015</t>
  </si>
  <si>
    <t>1863/PSB</t>
  </si>
  <si>
    <t>05.08.2015</t>
  </si>
  <si>
    <t>12.08.2015</t>
  </si>
  <si>
    <t>1915/PSB</t>
  </si>
  <si>
    <t>18.08.2015</t>
  </si>
  <si>
    <t>1972/PSB</t>
  </si>
  <si>
    <t>25.08.2015</t>
  </si>
  <si>
    <t>786/ZTM/15</t>
  </si>
  <si>
    <t>15.10.2015</t>
  </si>
  <si>
    <t>05.10.2015</t>
  </si>
  <si>
    <t>26.10.2015</t>
  </si>
  <si>
    <t>16.11.2015</t>
  </si>
  <si>
    <t>2809/PKT</t>
  </si>
  <si>
    <t>19.10.15</t>
  </si>
  <si>
    <t>26.10.15</t>
  </si>
  <si>
    <t>2875/PKT</t>
  </si>
  <si>
    <t>02.11.15</t>
  </si>
  <si>
    <t>2937/PKT</t>
  </si>
  <si>
    <t>09.11.15</t>
  </si>
  <si>
    <t>3009/PKT</t>
  </si>
  <si>
    <t>16.11.15</t>
  </si>
  <si>
    <t>3067/PKT</t>
  </si>
  <si>
    <t>23.11.15</t>
  </si>
  <si>
    <t>3128/PKT</t>
  </si>
  <si>
    <t>24.11.15</t>
  </si>
  <si>
    <t>01.12.15</t>
  </si>
  <si>
    <t>2603/PSB</t>
  </si>
  <si>
    <t>2663/PSB</t>
  </si>
  <si>
    <t>02.11.2015</t>
  </si>
  <si>
    <t>2722/PSB</t>
  </si>
  <si>
    <t>09.11.2015</t>
  </si>
  <si>
    <t>2809/PSB</t>
  </si>
  <si>
    <t>2852/PSB</t>
  </si>
  <si>
    <t>23.11.2015</t>
  </si>
  <si>
    <t>2905/PSB</t>
  </si>
  <si>
    <t>24.11.2015</t>
  </si>
  <si>
    <t>01.12.2015</t>
  </si>
  <si>
    <t>380/ZTM</t>
  </si>
  <si>
    <t>SWORA KRZYSZTOF</t>
  </si>
  <si>
    <t>16.07.2015</t>
  </si>
  <si>
    <t>06.08.2015</t>
  </si>
  <si>
    <t>725/ZTM</t>
  </si>
  <si>
    <t>PAULINA JANECKA</t>
  </si>
  <si>
    <t>05.10.15</t>
  </si>
  <si>
    <t>784/ZTM</t>
  </si>
  <si>
    <t>14.10.15</t>
  </si>
  <si>
    <t>04.11.15</t>
  </si>
  <si>
    <t>825/ZTM</t>
  </si>
  <si>
    <t>23.10.15</t>
  </si>
  <si>
    <t>13.11.15</t>
  </si>
  <si>
    <t>JAKUB NASIEWICZ FORBIT</t>
  </si>
  <si>
    <t>07.12.</t>
  </si>
  <si>
    <t>23/2K/K-OKAZ</t>
  </si>
  <si>
    <t>RAFAŁ KRYŚ ZYSK</t>
  </si>
  <si>
    <t>05.08.15</t>
  </si>
  <si>
    <t>26.08.15</t>
  </si>
  <si>
    <t>375/ztm</t>
  </si>
  <si>
    <t>16.07.15</t>
  </si>
  <si>
    <t>06.08.15</t>
  </si>
  <si>
    <t>411/ztm</t>
  </si>
  <si>
    <t>27.07.15</t>
  </si>
  <si>
    <t>17.08.15</t>
  </si>
  <si>
    <t>445/ztm</t>
  </si>
  <si>
    <t>921/ztm</t>
  </si>
  <si>
    <t>RATAJCZAK DOMONIK</t>
  </si>
  <si>
    <t>07.12.15</t>
  </si>
  <si>
    <t>939/ztm</t>
  </si>
  <si>
    <t>19.11.15</t>
  </si>
  <si>
    <t>10.12.15</t>
  </si>
  <si>
    <t>25/2K/K-OKAZ</t>
  </si>
  <si>
    <t>FUNDACJA CROSSROADS</t>
  </si>
  <si>
    <t>27.08.15</t>
  </si>
  <si>
    <t>456/ztm</t>
  </si>
  <si>
    <t>515/ztm</t>
  </si>
  <si>
    <t>21.08.15</t>
  </si>
  <si>
    <t>11.09.15</t>
  </si>
  <si>
    <t>540/ztm</t>
  </si>
  <si>
    <t>17.09.15</t>
  </si>
  <si>
    <t>483/ID</t>
  </si>
  <si>
    <t>01.08.15</t>
  </si>
  <si>
    <t>10.08.15</t>
  </si>
  <si>
    <t>448/ID</t>
  </si>
  <si>
    <t>1512/PKT</t>
  </si>
  <si>
    <t>14.06.2016</t>
  </si>
  <si>
    <t>21.06.2016</t>
  </si>
  <si>
    <t>1600/PKT</t>
  </si>
  <si>
    <t>28.06.2016</t>
  </si>
  <si>
    <t>1653/PKT</t>
  </si>
  <si>
    <t>05.07.2016</t>
  </si>
  <si>
    <t>1464/PSB</t>
  </si>
  <si>
    <t xml:space="preserve">BILETY </t>
  </si>
  <si>
    <t>1534/PSB</t>
  </si>
  <si>
    <t>22.06.2016</t>
  </si>
  <si>
    <t>29.06.2016</t>
  </si>
  <si>
    <t xml:space="preserve">1585/PSB </t>
  </si>
  <si>
    <t>579/ZTM</t>
  </si>
  <si>
    <t>06.06.2016</t>
  </si>
  <si>
    <t>27.06.2016</t>
  </si>
  <si>
    <t>604/ZTM</t>
  </si>
  <si>
    <t>13.06.2016</t>
  </si>
  <si>
    <t>04.07.2016</t>
  </si>
  <si>
    <t>16.11.2016</t>
  </si>
  <si>
    <t>23.11.2016</t>
  </si>
  <si>
    <t>3916/ZTM</t>
  </si>
  <si>
    <t>HALINA BAKSALAROWICZ</t>
  </si>
  <si>
    <t>03.011.2016</t>
  </si>
  <si>
    <t>10.11.2016</t>
  </si>
  <si>
    <t>4075/ZTM</t>
  </si>
  <si>
    <t>08.11.2016</t>
  </si>
  <si>
    <t>15.11.2016</t>
  </si>
  <si>
    <t>4205/ZTM</t>
  </si>
  <si>
    <t>17.11.2016</t>
  </si>
  <si>
    <t>4356/ZTM</t>
  </si>
  <si>
    <t>4587/ZTM</t>
  </si>
  <si>
    <t>28.11.2016</t>
  </si>
  <si>
    <t>05.12.2016</t>
  </si>
  <si>
    <t>4753/ZTM</t>
  </si>
  <si>
    <t>01.12.2016</t>
  </si>
  <si>
    <t>08.12.2016</t>
  </si>
  <si>
    <t>4988/ZTM</t>
  </si>
  <si>
    <t>1512.2016</t>
  </si>
  <si>
    <t>51233/ZTM</t>
  </si>
  <si>
    <t>13.12.2016</t>
  </si>
  <si>
    <t>5271/ZTM</t>
  </si>
  <si>
    <t>15.12.2016</t>
  </si>
  <si>
    <t>22.12.2016</t>
  </si>
  <si>
    <t>5441/ZTM</t>
  </si>
  <si>
    <t>23.12.2016</t>
  </si>
  <si>
    <t>30.12.2016</t>
  </si>
  <si>
    <t>5704/ZTM</t>
  </si>
  <si>
    <t>03.01.2017</t>
  </si>
  <si>
    <t>10.01.2017</t>
  </si>
  <si>
    <t>FV-3926/ZTM</t>
  </si>
  <si>
    <t>03.11.2016</t>
  </si>
  <si>
    <t>FV-4218/ZTM</t>
  </si>
  <si>
    <t>FV-4374/ZTM</t>
  </si>
  <si>
    <t>FV-4609/ZTM</t>
  </si>
  <si>
    <t>FV-4796/ZTM</t>
  </si>
  <si>
    <t>FV-5016/ZTM</t>
  </si>
  <si>
    <t>FV-5161/ZTM</t>
  </si>
  <si>
    <t>FV-5302/ZTM</t>
  </si>
  <si>
    <t>FV-5451/ZTM</t>
  </si>
  <si>
    <t>FV-5628/ZTM</t>
  </si>
  <si>
    <t>29.12.2016</t>
  </si>
  <si>
    <t>05.01.2017</t>
  </si>
  <si>
    <t>ROZL ODS</t>
  </si>
  <si>
    <t>31.08.2016</t>
  </si>
  <si>
    <t>21.09.2016</t>
  </si>
  <si>
    <t>1578/psb</t>
  </si>
  <si>
    <t>NATALIA WILCZYŃSKA</t>
  </si>
  <si>
    <t>1794/psb</t>
  </si>
  <si>
    <t>19.07.2016</t>
  </si>
  <si>
    <t>26.07.2016</t>
  </si>
  <si>
    <t>1851/psb</t>
  </si>
  <si>
    <t>27.07.2016</t>
  </si>
  <si>
    <t>03.08.2016</t>
  </si>
  <si>
    <t>1910/psb</t>
  </si>
  <si>
    <t>10.08.2016</t>
  </si>
  <si>
    <t>10.08.20165</t>
  </si>
  <si>
    <t>17.08.2016</t>
  </si>
  <si>
    <t>2016/psb</t>
  </si>
  <si>
    <t>18.08.2016</t>
  </si>
  <si>
    <t>25.08.2016</t>
  </si>
  <si>
    <t>2068/psb</t>
  </si>
  <si>
    <t>24.08.2016</t>
  </si>
  <si>
    <t>2121/psb</t>
  </si>
  <si>
    <t>07.09.2016</t>
  </si>
  <si>
    <t>2175/psb</t>
  </si>
  <si>
    <t>06.09.2016</t>
  </si>
  <si>
    <t>13.09.2016</t>
  </si>
  <si>
    <t>2410/ztm</t>
  </si>
  <si>
    <t>09.09.2016</t>
  </si>
  <si>
    <t>16.09.2016</t>
  </si>
  <si>
    <t>2537/ztm</t>
  </si>
  <si>
    <t>14.09.2016</t>
  </si>
  <si>
    <t>2715/ztm</t>
  </si>
  <si>
    <t>20.09.2016</t>
  </si>
  <si>
    <t>27.09.2016</t>
  </si>
  <si>
    <t>2889/ztm</t>
  </si>
  <si>
    <t>28.09.2016</t>
  </si>
  <si>
    <t>05.10.2016</t>
  </si>
  <si>
    <t>3184/ztm</t>
  </si>
  <si>
    <t>04.10.2016</t>
  </si>
  <si>
    <t>11.10.2016</t>
  </si>
  <si>
    <t>3245/ztm</t>
  </si>
  <si>
    <t>12.10.2016</t>
  </si>
  <si>
    <t>3438/ztm</t>
  </si>
  <si>
    <t>19.10.2016</t>
  </si>
  <si>
    <t>3576/ztm</t>
  </si>
  <si>
    <t>18.10.2016</t>
  </si>
  <si>
    <t>25.10.2016</t>
  </si>
  <si>
    <t>3797/ztm</t>
  </si>
  <si>
    <t>27.10.2016</t>
  </si>
  <si>
    <t>3956/ztm</t>
  </si>
  <si>
    <t>04.11.2016</t>
  </si>
  <si>
    <t>14.11.2016</t>
  </si>
  <si>
    <t>4135/ztm</t>
  </si>
  <si>
    <t>4236/ztm</t>
  </si>
  <si>
    <t>21.11.2016</t>
  </si>
  <si>
    <t>4473/ztm</t>
  </si>
  <si>
    <t>4660/ztm</t>
  </si>
  <si>
    <t>29.11.2016</t>
  </si>
  <si>
    <t>06.12.2016</t>
  </si>
  <si>
    <t>5058/ztm</t>
  </si>
  <si>
    <t>09.12.2016</t>
  </si>
  <si>
    <t>16.12.2016</t>
  </si>
  <si>
    <t>FV-2933/ZTM</t>
  </si>
  <si>
    <t>FV-3466/ZTM</t>
  </si>
  <si>
    <t>FV-3271/ZTM</t>
  </si>
  <si>
    <t>FV-3592/ZTM</t>
  </si>
  <si>
    <t>FV-3832/ZTM</t>
  </si>
  <si>
    <t>FV-3987/ZTM</t>
  </si>
  <si>
    <t>FV-4153/ZTM</t>
  </si>
  <si>
    <t>FV-4281/ZTM</t>
  </si>
  <si>
    <t>FV-4500/ZTM</t>
  </si>
  <si>
    <t>FV-4685/ZTM</t>
  </si>
  <si>
    <t>FV-4921/ZTM</t>
  </si>
  <si>
    <t>12.12.2017</t>
  </si>
  <si>
    <t>FV-5082/ZTM</t>
  </si>
  <si>
    <t>09.12.2017</t>
  </si>
  <si>
    <t>16.12.2018</t>
  </si>
  <si>
    <t>FN-123/ZTM/09/</t>
  </si>
  <si>
    <t>14.10.2016</t>
  </si>
  <si>
    <t>N/ODS743/2015</t>
  </si>
  <si>
    <t>357/ID</t>
  </si>
  <si>
    <t>384/ID</t>
  </si>
  <si>
    <t>01.07.2016</t>
  </si>
  <si>
    <t>15.07.2016</t>
  </si>
  <si>
    <t>240/ID</t>
  </si>
  <si>
    <t>DECOFLORA ANNA ZIĘTEK</t>
  </si>
  <si>
    <t>12.04.2016</t>
  </si>
  <si>
    <t>26.04.2016</t>
  </si>
  <si>
    <t>252/ID</t>
  </si>
  <si>
    <t>02.05.2016</t>
  </si>
  <si>
    <t>16.05.2016</t>
  </si>
  <si>
    <t>361/ID</t>
  </si>
  <si>
    <t>390/ID</t>
  </si>
  <si>
    <t>01.08.2016</t>
  </si>
  <si>
    <t>16.08.2016</t>
  </si>
  <si>
    <t>517/ID</t>
  </si>
  <si>
    <t>01.09.2016</t>
  </si>
  <si>
    <t>15.09.2016</t>
  </si>
  <si>
    <t xml:space="preserve">180/ID </t>
  </si>
  <si>
    <t>08.03.2016</t>
  </si>
  <si>
    <t>29.03.2016</t>
  </si>
  <si>
    <t>MEDIA</t>
  </si>
  <si>
    <t>12/ODS-D</t>
  </si>
  <si>
    <t>FN-118/ZTM/09/</t>
  </si>
  <si>
    <t>555/2015</t>
  </si>
  <si>
    <t>MAZURKIEWICZ MARIKA</t>
  </si>
  <si>
    <t>30.09.2017</t>
  </si>
  <si>
    <t>458/2015</t>
  </si>
  <si>
    <t>RATAJCZAK DOMINIK</t>
  </si>
  <si>
    <t>143/PSB</t>
  </si>
  <si>
    <t>PIOTR SOBCZAK</t>
  </si>
  <si>
    <t>19.01.2016</t>
  </si>
  <si>
    <t>26.01.2016</t>
  </si>
  <si>
    <t>491/PSB</t>
  </si>
  <si>
    <t>01.03.2016</t>
  </si>
  <si>
    <t>658/PSB</t>
  </si>
  <si>
    <t>15.03.2016</t>
  </si>
  <si>
    <t>22.03.2016</t>
  </si>
  <si>
    <t>796/PSB</t>
  </si>
  <si>
    <t>04.04.2016</t>
  </si>
  <si>
    <t>11.04.2016</t>
  </si>
  <si>
    <t>853/PSB</t>
  </si>
  <si>
    <t>05.04.2016</t>
  </si>
  <si>
    <t>930/PSB</t>
  </si>
  <si>
    <t>19.04.2016</t>
  </si>
  <si>
    <t>727/PKT</t>
  </si>
  <si>
    <t>23.03.2016</t>
  </si>
  <si>
    <t>30.03.2016</t>
  </si>
  <si>
    <t>672/PKT</t>
  </si>
  <si>
    <t>1000/PKT</t>
  </si>
  <si>
    <t>18.04.2016</t>
  </si>
  <si>
    <t>25.04.2016</t>
  </si>
  <si>
    <t>786/PKT</t>
  </si>
  <si>
    <t>06.04.2016</t>
  </si>
  <si>
    <t>819/PKT</t>
  </si>
  <si>
    <t>873/PKT</t>
  </si>
  <si>
    <t>956/PKT</t>
  </si>
  <si>
    <t>66/ODS-B/2016</t>
  </si>
  <si>
    <t>08.07.2016</t>
  </si>
  <si>
    <t>25.07.2016</t>
  </si>
  <si>
    <t>17/ODS-P/2018</t>
  </si>
  <si>
    <t>08.07.2018</t>
  </si>
  <si>
    <t>25.07.2018</t>
  </si>
  <si>
    <t>RAZEM</t>
  </si>
  <si>
    <t>FB-385/ZTM/12/2017</t>
  </si>
  <si>
    <t>FB-149/ztm/12/2016</t>
  </si>
  <si>
    <t>FN-163/ZTM/12/2016</t>
  </si>
  <si>
    <t>830/ztm/00</t>
  </si>
  <si>
    <t>N.O. 664/15</t>
  </si>
  <si>
    <t>01.04.2015</t>
  </si>
  <si>
    <t>15.04.2015</t>
  </si>
  <si>
    <t>342/2014</t>
  </si>
  <si>
    <t>2335/psb</t>
  </si>
  <si>
    <t>3040/psb</t>
  </si>
  <si>
    <t>3094/psb</t>
  </si>
  <si>
    <t>923/ZTM/00</t>
  </si>
  <si>
    <t>FV-3131/ZTM</t>
  </si>
  <si>
    <t>83/2015</t>
  </si>
  <si>
    <t>14.03.2015</t>
  </si>
  <si>
    <t>168/2015</t>
  </si>
  <si>
    <t>444/2014</t>
  </si>
  <si>
    <t>165/2015</t>
  </si>
  <si>
    <t>252/2015</t>
  </si>
  <si>
    <t>312/2015</t>
  </si>
  <si>
    <t>431/2015</t>
  </si>
  <si>
    <t>496/2015</t>
  </si>
  <si>
    <t>22.09.2015</t>
  </si>
  <si>
    <t>30.11.2015</t>
  </si>
  <si>
    <t>29.09.2015</t>
  </si>
  <si>
    <t>14.12</t>
  </si>
  <si>
    <t>08.12</t>
  </si>
  <si>
    <t>data przekazania do DSK</t>
  </si>
  <si>
    <t>07.2017</t>
  </si>
  <si>
    <t>04.2015</t>
  </si>
  <si>
    <t>08.2015</t>
  </si>
  <si>
    <t>02.2017</t>
  </si>
  <si>
    <t>06.2016</t>
  </si>
  <si>
    <t>02.2016</t>
  </si>
  <si>
    <t>08.2016</t>
  </si>
  <si>
    <t>wartość należności przekazanych do windykacji</t>
  </si>
  <si>
    <t>wartość należności odzyskanych</t>
  </si>
  <si>
    <t>ilość spraw</t>
  </si>
  <si>
    <t>Dział Księgowości EG</t>
  </si>
  <si>
    <t>Windykacja należności pozostałych</t>
  </si>
  <si>
    <t>aktualny status sprawy</t>
  </si>
  <si>
    <t>w dniu 08.11.2017 została w Sądzie podpisana ugoda</t>
  </si>
  <si>
    <t xml:space="preserve">kontrahen zobowiązał się spłacać po 1 000,00 zł. </t>
  </si>
  <si>
    <t>miesięcznie, czekamy na dokumenty</t>
  </si>
  <si>
    <t xml:space="preserve">1583/PSB </t>
  </si>
  <si>
    <t>WPŁATA 2861 zł. 30.11.2017</t>
  </si>
  <si>
    <t>wpłata 180 zł 03.11.2017</t>
  </si>
  <si>
    <t>wpłata 1000 zł 17.11.2017</t>
  </si>
  <si>
    <t>wpłata 150 zł 27.11.2017</t>
  </si>
  <si>
    <t>wpłata wind. 311,23 zł i 119, 55 zł 04.12.2017</t>
  </si>
  <si>
    <t>wpłaty od 11.2017</t>
  </si>
  <si>
    <t>wpłata 200 zł 13.12.2017</t>
  </si>
  <si>
    <t>FN-1/ZTM/3/2017</t>
  </si>
  <si>
    <t>FN-61/ZTM/06/2017</t>
  </si>
  <si>
    <t>06-04-2017</t>
  </si>
  <si>
    <t>30-06-2017</t>
  </si>
  <si>
    <t>27-04-2017</t>
  </si>
  <si>
    <t>21-07-2017</t>
  </si>
  <si>
    <t>10-04-2017</t>
  </si>
  <si>
    <t>06-07-2017</t>
  </si>
  <si>
    <t>FN-9/ZTM/03/2017</t>
  </si>
  <si>
    <t>FN-41/ZTM/06/2017</t>
  </si>
  <si>
    <t>ALIMIZIBI ALEKSANDRA MACUGOWSKA</t>
  </si>
  <si>
    <t>FV-5162/ZTM/07</t>
  </si>
  <si>
    <t>FV-5272/ZTM/07</t>
  </si>
  <si>
    <t>FV-5539/ZTM/08</t>
  </si>
  <si>
    <t>FV-5746/ZTM/08</t>
  </si>
  <si>
    <t>FV-5989/ZTM/08</t>
  </si>
  <si>
    <t>FV-6188/ZTM/09</t>
  </si>
  <si>
    <t>31-07-2017</t>
  </si>
  <si>
    <t>02-08-2017</t>
  </si>
  <si>
    <t>17-08-2017</t>
  </si>
  <si>
    <t>24-08-2017</t>
  </si>
  <si>
    <t>06-09-2017</t>
  </si>
  <si>
    <t>14-09-2017</t>
  </si>
  <si>
    <t>21-08-2017</t>
  </si>
  <si>
    <t>16-08-2017</t>
  </si>
  <si>
    <t>31-08-2017</t>
  </si>
  <si>
    <t>07-09-2017</t>
  </si>
  <si>
    <t>20-09-2017</t>
  </si>
  <si>
    <t>28-09-2017</t>
  </si>
  <si>
    <t>T PORTMON.</t>
  </si>
  <si>
    <t>FV-4926/ZTM/07</t>
  </si>
  <si>
    <t>FV-4981/ZTM/07</t>
  </si>
  <si>
    <t>FV-5161/ZTM/07</t>
  </si>
  <si>
    <t>FV-5421/ZTM/08</t>
  </si>
  <si>
    <t>FV-5491/ZTM/08</t>
  </si>
  <si>
    <t>FV-5694/ZTM/08</t>
  </si>
  <si>
    <t>FV-5939/ZTM/08</t>
  </si>
  <si>
    <t>FV-6157/ZTM/09</t>
  </si>
  <si>
    <t>17-07-2017</t>
  </si>
  <si>
    <t>20.07-2017</t>
  </si>
  <si>
    <t>11-08-2017</t>
  </si>
  <si>
    <t>07-08-2017</t>
  </si>
  <si>
    <t>10-08-2017</t>
  </si>
  <si>
    <t>01-09-2017</t>
  </si>
  <si>
    <t>2809-2017</t>
  </si>
  <si>
    <t>72/ZTM/07/2017</t>
  </si>
  <si>
    <t>73/ZTM/07/2017</t>
  </si>
  <si>
    <t>74/ZTM/07/2017</t>
  </si>
  <si>
    <t>75/ZTM/07/2017</t>
  </si>
  <si>
    <t>10-07-2017</t>
  </si>
  <si>
    <t>69/ZTM/06/2017</t>
  </si>
  <si>
    <t>FB-117/ZTM/07/2017</t>
  </si>
  <si>
    <t>FB-118/ZTM/07/2017</t>
  </si>
  <si>
    <t>FB-119/ZTM/07/2017</t>
  </si>
  <si>
    <t>FB-120/ZTM/07/2017</t>
  </si>
  <si>
    <t>FB-146/ZTM/07/2017</t>
  </si>
  <si>
    <t>FB-147/ZTM/07/2017</t>
  </si>
  <si>
    <t>FB-148/ZTM/07/2017</t>
  </si>
  <si>
    <t>FB-149/ZTM/07/2017</t>
  </si>
  <si>
    <t>FB-155/ZTM/07/2017</t>
  </si>
  <si>
    <t>FB-156/ZTM/07/2017</t>
  </si>
  <si>
    <t>FB-157/ZTM/07/2017</t>
  </si>
  <si>
    <t>FB-158/ZTM/07/2017</t>
  </si>
  <si>
    <t>FB-159/ZTM/07/2017</t>
  </si>
  <si>
    <t>FB-160/ZTM/07/2017</t>
  </si>
  <si>
    <t>FB-182/ZTM/07/2017</t>
  </si>
  <si>
    <t>FB-187/ZTM/07/2017</t>
  </si>
  <si>
    <t>FB-183/ZTM/07/2017</t>
  </si>
  <si>
    <t>FB-184/ZTM/07/2017</t>
  </si>
  <si>
    <t>FB-185/ZTM/07/2017</t>
  </si>
  <si>
    <t>FB-186/ZTM/07/2017</t>
  </si>
  <si>
    <t>FB-32/ZTM/07/2017</t>
  </si>
  <si>
    <t>FB-33/ZTM/07/2017</t>
  </si>
  <si>
    <t>FB-34/ZTM/07/2017</t>
  </si>
  <si>
    <t>FB-35/ZTM/07/2017</t>
  </si>
  <si>
    <t>FB-36/ZTM/07/2017</t>
  </si>
  <si>
    <t>FB-53/ZTM/07/2017</t>
  </si>
  <si>
    <t>FB-54/ZTM/07/2017</t>
  </si>
  <si>
    <t>FB-55/ZTM/07/2017</t>
  </si>
  <si>
    <t>FB-56/ZTM/07/2017</t>
  </si>
  <si>
    <t>FB-57/ZTM/07/2017</t>
  </si>
  <si>
    <t>FB-58/ZTM/07/2017</t>
  </si>
  <si>
    <t>634/ZTM/02/2017</t>
  </si>
  <si>
    <t>01-02-2017</t>
  </si>
  <si>
    <t>2202-2017</t>
  </si>
  <si>
    <t>FN-33/ZTM/03/2017</t>
  </si>
  <si>
    <t>FN-70/ZTM/06/2017</t>
  </si>
  <si>
    <t>26-01-2017</t>
  </si>
  <si>
    <t>07-02-2017</t>
  </si>
  <si>
    <t>20-05-2017</t>
  </si>
  <si>
    <t>14-07-2017</t>
  </si>
  <si>
    <t>35/ZTM/03/2017</t>
  </si>
  <si>
    <t>129/ZTM/12/2017</t>
  </si>
  <si>
    <t>60/ZTM/07/2017</t>
  </si>
  <si>
    <t>16-12-2016</t>
  </si>
  <si>
    <t>30-12-2017</t>
  </si>
  <si>
    <t>24-07-2017</t>
  </si>
  <si>
    <t>NOTA EURO</t>
  </si>
  <si>
    <t>FB-385/ZTM/12/2016</t>
  </si>
  <si>
    <t>FB-108/ZTM/07/2017</t>
  </si>
  <si>
    <t>FB-109/ZTM/07/2017</t>
  </si>
  <si>
    <t>FB-127/ZTM/07/2017</t>
  </si>
  <si>
    <t>FB-128/ZTM/07/2017</t>
  </si>
  <si>
    <t>FB-129/ZTM/07/2017</t>
  </si>
  <si>
    <t>FB-130/ZTM/07/2017</t>
  </si>
  <si>
    <t>FB-23/ZTM/07/2017</t>
  </si>
  <si>
    <t>FB-24/ZTM/07/2017</t>
  </si>
  <si>
    <t>FB-25/ZTM/07/2017</t>
  </si>
  <si>
    <t>FB-26/ZTM/07/2017</t>
  </si>
  <si>
    <t>FB-27/ZTM/07/2017</t>
  </si>
  <si>
    <t>100/ZTM/07/2017</t>
  </si>
  <si>
    <t>MAREK STOLARCZYK</t>
  </si>
  <si>
    <t>FN-7/ZTM/03/2017</t>
  </si>
  <si>
    <t>12.12.2016</t>
  </si>
  <si>
    <t>NK63/2015</t>
  </si>
  <si>
    <t>25-04-2016</t>
  </si>
  <si>
    <t>polecony</t>
  </si>
  <si>
    <t>nie zastano</t>
  </si>
  <si>
    <t>05-04-2016</t>
  </si>
  <si>
    <t>ODSETKI p</t>
  </si>
  <si>
    <t>FB-10/ZTM/07/2017</t>
  </si>
  <si>
    <t>FB-11/ZTM/07/2017</t>
  </si>
  <si>
    <t>FB-12/ZTM/07/2017</t>
  </si>
  <si>
    <t>FB-13/ZTM/07/2017</t>
  </si>
  <si>
    <t>FB-131/ZTM/07/2017</t>
  </si>
  <si>
    <t>FB-132/ZTM/07/2017</t>
  </si>
  <si>
    <t>FB-133/ZTM/07/2017</t>
  </si>
  <si>
    <t>FB-134/ZTM/07/2017</t>
  </si>
  <si>
    <t>FB-167/ZTM/07/2017</t>
  </si>
  <si>
    <t>FB-168/ZTM/07/2017</t>
  </si>
  <si>
    <t>FB-171/ZTM/07/2017</t>
  </si>
  <si>
    <t>FB-44/ZTM/07/2017</t>
  </si>
  <si>
    <t>FB-45/ZTM/07/2017</t>
  </si>
  <si>
    <t>FB-46/ZTM/07/2017</t>
  </si>
  <si>
    <t>FB-47/ZTM/07/2017</t>
  </si>
  <si>
    <t>FB-77/ZTM/07/2017</t>
  </si>
  <si>
    <t>FB-79/ZTM/07/2017</t>
  </si>
  <si>
    <t>FB-81/ZTM/07/2017</t>
  </si>
  <si>
    <t>FB-82/ZTM/07/2017</t>
  </si>
  <si>
    <t>FB-83/ZTM/07/2017</t>
  </si>
  <si>
    <t>FB-84/ZTM/07/2017</t>
  </si>
  <si>
    <t>FB-85/ZTM/07/2017</t>
  </si>
  <si>
    <t>FB-86/ZTM/07/2017</t>
  </si>
  <si>
    <t>FB-87/ZTM/07/2017</t>
  </si>
  <si>
    <t>FB-88/ZTM/07/2017</t>
  </si>
  <si>
    <t>FB-89/ZTM/07/2017</t>
  </si>
  <si>
    <t>FB-9/ZTM/07/2017</t>
  </si>
  <si>
    <t>FB-90/ZTM/07/2017</t>
  </si>
  <si>
    <t>12.2017</t>
  </si>
  <si>
    <t>12.07.2017/Polecony</t>
  </si>
  <si>
    <t>BBrBrak</t>
  </si>
  <si>
    <t>BRAK</t>
  </si>
  <si>
    <t>02.02.2017/Zwykły</t>
  </si>
  <si>
    <t>10.04.2017/Zwykły</t>
  </si>
  <si>
    <t>12.07.2017/ Polecony</t>
  </si>
  <si>
    <t>02.08.2017/Polecony</t>
  </si>
  <si>
    <t>18.08.2017/Polecony</t>
  </si>
  <si>
    <t>25.08.2017/Polecony</t>
  </si>
  <si>
    <t>14.09.2017/Polecony</t>
  </si>
  <si>
    <t>Brak</t>
  </si>
  <si>
    <t>07.09.2017/Polecony</t>
  </si>
  <si>
    <t>07.09.20147/Polecony</t>
  </si>
  <si>
    <t>WPŁATA 1005 28.12.2017</t>
  </si>
  <si>
    <t>WPŁATA 2400  28.12.2017</t>
  </si>
  <si>
    <t>FN-74/ZTM/08/2017</t>
  </si>
  <si>
    <t>06.10.2017</t>
  </si>
  <si>
    <t>21-10-2017</t>
  </si>
  <si>
    <t>N.O. 430/2015</t>
  </si>
  <si>
    <t>FN-158/ZTM/12/2016</t>
  </si>
  <si>
    <t>zapłacono 12.01</t>
  </si>
  <si>
    <t>260 zł. 17.01.2018</t>
  </si>
  <si>
    <t>wpłata 08.01</t>
  </si>
  <si>
    <t>wpł. 18.01</t>
  </si>
  <si>
    <t>ZAPŁ 19.01.2018</t>
  </si>
  <si>
    <t>5000 ZŁ  19.12.2017 (3749 na opłaty sądowe , 1251 spłata zadłużenia)</t>
  </si>
  <si>
    <t>razem 5261 z czego 4800 na opł. Sądowe na spłate zadłużenia 461 zł</t>
  </si>
  <si>
    <t>101/ZTM/07/2017</t>
  </si>
  <si>
    <t>102/ZTM/07/2017</t>
  </si>
  <si>
    <t>103/ZTM/07/2017</t>
  </si>
  <si>
    <t>104/ZTM/07/2017</t>
  </si>
  <si>
    <t>105/ZTM/07/2017</t>
  </si>
  <si>
    <t>106/ZTM/07/2017</t>
  </si>
  <si>
    <t>107/ZTM/07/2017</t>
  </si>
  <si>
    <t>138/ZTM/07/2017</t>
  </si>
  <si>
    <t>139/ZTM/07/2017</t>
  </si>
  <si>
    <t>140/ZTM/07/2017</t>
  </si>
  <si>
    <t>141/ZTM/07/2017</t>
  </si>
  <si>
    <t>142/ZTM/07/2017</t>
  </si>
  <si>
    <t>172/ZTM/07/2017</t>
  </si>
  <si>
    <t>173/ZTM/07/2017</t>
  </si>
  <si>
    <t>174/ZTM/07/2017</t>
  </si>
  <si>
    <t>175/ZTM/07/2017</t>
  </si>
  <si>
    <t>176/ZTM/07/2017</t>
  </si>
  <si>
    <t>177/ZTM/07/2017</t>
  </si>
  <si>
    <t>178/ZTM/07/2017</t>
  </si>
  <si>
    <t>19/ZTM/07/2017</t>
  </si>
  <si>
    <t>20/ZTM/07/2017</t>
  </si>
  <si>
    <t>21/ZTM/07/2017</t>
  </si>
  <si>
    <t>22/ZTM/07/2017</t>
  </si>
  <si>
    <t>51/ZTM/07/2017</t>
  </si>
  <si>
    <t>52/ZTM/07/2017</t>
  </si>
  <si>
    <t>97/ZTM/07/2017</t>
  </si>
  <si>
    <t>98/ZTM/07/2017</t>
  </si>
  <si>
    <t>99/ZTM/07/2017</t>
  </si>
  <si>
    <t>zapłacono 12.02</t>
  </si>
  <si>
    <t>BILETY ,T-PORTM</t>
  </si>
  <si>
    <t xml:space="preserve">ODSETKI </t>
  </si>
  <si>
    <t>773,50 zł. wpłata 24.01.2018</t>
  </si>
  <si>
    <t>WPŁATA 1000 ZŁ 29.01.2018</t>
  </si>
  <si>
    <t>WPŁATA 119,47  i 311,31 31.01.2018</t>
  </si>
  <si>
    <t>06.02.2018 16117,92 ZŁ, 300 ZŁ, 4449,87 ZŁ</t>
  </si>
  <si>
    <t>2655,58 ZŁ 06.02.2018</t>
  </si>
  <si>
    <t>WPŁATA 1020 01.02.2018</t>
  </si>
  <si>
    <t>wpłata 16.02</t>
  </si>
  <si>
    <t>FN-30/ZTM/03/2017</t>
  </si>
  <si>
    <t>22.02.2018</t>
  </si>
  <si>
    <t>wpłata 7987,71 dnia 23.02.2018</t>
  </si>
  <si>
    <t>23.02/zapłata</t>
  </si>
  <si>
    <t>WPŁATA 1000 ZŁ 27.02.2018</t>
  </si>
  <si>
    <t>wpłata 300 zł. 20.02.2018,151,02 wpl 22.01</t>
  </si>
  <si>
    <t>wpłata 98,95 zł.  22.01.2018</t>
  </si>
  <si>
    <t>6857/ztm/10/2017</t>
  </si>
  <si>
    <t>7069/ztm/10/2017</t>
  </si>
  <si>
    <t>7310/ztm/10/2017</t>
  </si>
  <si>
    <t>7625/ztm/11/2017</t>
  </si>
  <si>
    <t>7784/ztm/11/2017</t>
  </si>
  <si>
    <t>17.10.2017</t>
  </si>
  <si>
    <t>25.10.2017</t>
  </si>
  <si>
    <t>03.11.2017</t>
  </si>
  <si>
    <t>20.11.2017</t>
  </si>
  <si>
    <t>24.11.2017</t>
  </si>
  <si>
    <t>31.10.2017</t>
  </si>
  <si>
    <t>08.11.2017</t>
  </si>
  <si>
    <t>17.11.2017</t>
  </si>
  <si>
    <t>04.12.2017</t>
  </si>
  <si>
    <t>08.12.2017</t>
  </si>
  <si>
    <t>89/ztm/09/2017</t>
  </si>
  <si>
    <t>27.10.2017</t>
  </si>
  <si>
    <t>odsetki</t>
  </si>
  <si>
    <t>6240/ZTM/09/2017</t>
  </si>
  <si>
    <t>6655/ZTM/10/2017</t>
  </si>
  <si>
    <t>7099/ZTM/10/2017</t>
  </si>
  <si>
    <t>7364/ZTM/10/2017</t>
  </si>
  <si>
    <t>7646/ZTM/11/2017</t>
  </si>
  <si>
    <t>7809/ZTM/11/2017</t>
  </si>
  <si>
    <t>20.09.2017</t>
  </si>
  <si>
    <t>11.10.2017</t>
  </si>
  <si>
    <t>260 ZŁ. 19.03.2018</t>
  </si>
  <si>
    <t>WPŁATA 119,47  i 311,31 21.09.2017</t>
  </si>
  <si>
    <t>KOSZTY PROCESU</t>
  </si>
  <si>
    <t>WPŁATA 1020 31.010.2017</t>
  </si>
  <si>
    <t>WPŁATA 1020 06.03.2018</t>
  </si>
  <si>
    <t>ZAPL. 01.2018</t>
  </si>
  <si>
    <t>postanowienie o umorzeniu postępowania</t>
  </si>
  <si>
    <t>KOSZTY POSTĘPOWANIA</t>
  </si>
  <si>
    <t>13.12.2017</t>
  </si>
  <si>
    <t>08.11.2018</t>
  </si>
  <si>
    <t>01.03.2017</t>
  </si>
  <si>
    <t>01.03.2018</t>
  </si>
  <si>
    <t>ODSETKI- UGODA</t>
  </si>
  <si>
    <t>12.05.17</t>
  </si>
  <si>
    <t>ELDORADO</t>
  </si>
  <si>
    <t>złom</t>
  </si>
  <si>
    <t>koszty postepowania</t>
  </si>
  <si>
    <t>379/PP</t>
  </si>
  <si>
    <t>07-06-2013</t>
  </si>
  <si>
    <t>19.07.2017</t>
  </si>
  <si>
    <t>1022.78 ZŁZAPŁ. 23.01.2018</t>
  </si>
  <si>
    <t>R.E. SYSTEM RATYŃSKI</t>
  </si>
  <si>
    <t>SYLWIA FRANK</t>
  </si>
  <si>
    <t>AWAREX</t>
  </si>
  <si>
    <t>SPÓŁDZIELNIA PRACY KRAJOWA SPÓLDZIELNIA</t>
  </si>
  <si>
    <t>163/PP</t>
  </si>
  <si>
    <t>128/PP</t>
  </si>
  <si>
    <t>175/PP</t>
  </si>
  <si>
    <t>292/PP</t>
  </si>
  <si>
    <t>42/PP</t>
  </si>
  <si>
    <t>318/PP</t>
  </si>
  <si>
    <t>ZAL. KASJERKI</t>
  </si>
  <si>
    <t>DZIERZAWA</t>
  </si>
  <si>
    <t>PRZED 2015</t>
  </si>
  <si>
    <t>NALEZNOSCI UMORZONE</t>
  </si>
  <si>
    <t>06.12.2017 zapł.</t>
  </si>
  <si>
    <t>nakaz zapłaty</t>
  </si>
  <si>
    <t>pozew</t>
  </si>
  <si>
    <t>kontakt o zapł DSK</t>
  </si>
  <si>
    <t>wywiad gospodarczy</t>
  </si>
  <si>
    <t xml:space="preserve">opłacono w dniu 25.01.2018 r.                    wezwanie do zapłaty z dnia 03.01.2018 r. do Eurocash sp. a.                                               wezwanie do zapłaty z 22.12.2017 r. do KDWT          </t>
  </si>
  <si>
    <t xml:space="preserve">wezwanie przedsądowe z dnia 23.11.2017 r. </t>
  </si>
  <si>
    <t>Wezwanie do zapłaty z dnia 06.02.2018 r., brak umowy.</t>
  </si>
  <si>
    <t xml:space="preserve">cofnięcie pozwu 26.03.2018,wezwanie do zapłaty z dnia 08.01.2018 r. </t>
  </si>
  <si>
    <t>wezwanie przedsądowe z dnia 27.11.2017 r.</t>
  </si>
  <si>
    <t>Wezwanie do zapłaty z dnia 06.02.2018 r.</t>
  </si>
  <si>
    <t>wpłata w styczniu oraz lutym zgodnie z ugodą, w dniu 08.11.2017 została w Sądzie podpisana ugodakontrahen zobowiązał się spłacać po 1 000,00 zł. miesięcznie</t>
  </si>
  <si>
    <t>pozew 05.03.2018 r., Wezwanie przedsądowe z 23.11.2017 r</t>
  </si>
  <si>
    <t>Porozumienie nr 1/2017 z dnia 01 marca 2017 r.</t>
  </si>
  <si>
    <t xml:space="preserve">umorzenie postępowania 02.03.2018 r. roszczenie opłacone - cofnięcie wniosku z dnia 22.12.2017 r. mail z informacją o numerze rachunku bankowego, wniosek o zawezwanie do próby ugodowej - 22.12.2017 r. </t>
  </si>
  <si>
    <t>mail ze wskazaniem numeru rachunku bankowego - zapłata 525,93 zł (całości należności), wezwanie do zapłaty z dnia 25.01.2017r.- inny adres                                                      wezwanie do zapłaty z dnia 08.01.2.018 r..</t>
  </si>
  <si>
    <t>wezwanie do zapłaty z dnia 23.11.2017 r.</t>
  </si>
  <si>
    <t>21.02.2018 r. wydano nakaz zapłaty,  e- pozew złożony w dniu 08.01.2018 r. wezwanie przedsądowe z dnia 04.01.2018 r. uwzględnia należności zaznaczone na żółto, wezwanie przedsądowe z 23.11.2017 r. (nie uwzględnia zaznaczonych na żółto pozycji)</t>
  </si>
  <si>
    <t>spłata zadłużenia, drugie wezwanie do zapłaty z dnia 08.02.2018 r. Wezwanie przedsądowe z 27.11.2017 (nie uwzględnia zaznaczonych na żółto pozycji) - zwrot adresat wyproawadził się</t>
  </si>
  <si>
    <t>19.03.2018 wniosek egzekucyjny w ramach e-sądu, wniesiono e-pozew w dniu 03.10.2017 r. sygn. akt VI Nc-e 1936486/17</t>
  </si>
  <si>
    <t>Pismo Komornika w trybie art.. 763 k.p.c. z dnia 13.11.2017 r.</t>
  </si>
  <si>
    <t>WPŁATA 432,78  - 23.03.2018</t>
  </si>
  <si>
    <t>wpłata 300 zł. 26.03.2018</t>
  </si>
  <si>
    <t>FN-101/ZTM/12/2017</t>
  </si>
  <si>
    <t>FN-80/ZTM/09/2017</t>
  </si>
  <si>
    <t>FN-94/ZTM/09/2017</t>
  </si>
  <si>
    <t>FN-112/ZTM/12/2017</t>
  </si>
  <si>
    <t>FN-97/ZTM/12/2017</t>
  </si>
  <si>
    <t>FV-1344/ZTM/02/2018</t>
  </si>
  <si>
    <t>FV-1471/ZTM/03/2018</t>
  </si>
  <si>
    <t>FV-1223/ZTM/03/2018</t>
  </si>
  <si>
    <t>FV-1227/ZTM/03/2018</t>
  </si>
  <si>
    <t>FV-1237/ZTM/02/2018</t>
  </si>
  <si>
    <t>FV-1483/ZTM/03/2018</t>
  </si>
  <si>
    <t>T-PORTM</t>
  </si>
  <si>
    <t>FKT/FB-1/ZTM/01/18</t>
  </si>
  <si>
    <t>FKT/FB-2/ZTM/01/18</t>
  </si>
  <si>
    <t>FKT/FB-3/ZTM/01/18</t>
  </si>
  <si>
    <t>FKT/FB-4/ZTM/01/18</t>
  </si>
  <si>
    <t>FKT/FB-29/ZTM/01/18</t>
  </si>
  <si>
    <t>FKT/FB-30/ZTM/01/18</t>
  </si>
  <si>
    <t>FKT/FB-31/ZTM/01/18</t>
  </si>
  <si>
    <t>FKT/FB-32/ZTM/01/18</t>
  </si>
  <si>
    <t>FKT/FB-427/ZTM/11/17</t>
  </si>
  <si>
    <t>FKT/FB-428/ZTM/11/17</t>
  </si>
  <si>
    <t>FKT/FB-429/ZTM/11/17</t>
  </si>
  <si>
    <t>FKT/FB-430/ZTM/11/17</t>
  </si>
  <si>
    <t>FKT/FB-431/ZTM/11/17</t>
  </si>
  <si>
    <t>FKT/FB-432/ZTM/11/17</t>
  </si>
  <si>
    <t>FKT/FB-433/ZTM/11/17</t>
  </si>
  <si>
    <t>FKT/FB-434/ZTM/11/17</t>
  </si>
  <si>
    <t>FKT/FB-435/ZTM/11/17</t>
  </si>
  <si>
    <t>FKT/FB-436/ZTM/11/17</t>
  </si>
  <si>
    <t>FKT/FB-437/ZTM/11/17</t>
  </si>
  <si>
    <t>FKT/FB-438/ZTM/11/17</t>
  </si>
  <si>
    <t>FKT/FB-439/ZTM/11/17</t>
  </si>
  <si>
    <t>FKT/FB-440/ZTM/11/17</t>
  </si>
  <si>
    <t>FKT/FB-441/ZTM/11/17</t>
  </si>
  <si>
    <t>FKT/FB-442/ZTM/11/17</t>
  </si>
  <si>
    <t>FKT/FB-443/ZTM/11/17</t>
  </si>
  <si>
    <t>FKT/FB-444/ZTM/11/17</t>
  </si>
  <si>
    <t>FKT/FB-445/ZTM/11/17</t>
  </si>
  <si>
    <t>FKT/FB-446/ZTM/11/17</t>
  </si>
  <si>
    <t>FKT/FB-447/ZTM/11/17</t>
  </si>
  <si>
    <t>FKT/FB-448/ZTM/11/17</t>
  </si>
  <si>
    <t>FKT/FB-449/ZTM/11/17</t>
  </si>
  <si>
    <t>FKT/FB-450/ZTM/11/17</t>
  </si>
  <si>
    <t>FKT/FB-451/ZTM/11/17</t>
  </si>
  <si>
    <t>FKT/FB-452/ZTM/11/17</t>
  </si>
  <si>
    <t>FKT/FB-453/ZTM/11/17</t>
  </si>
  <si>
    <t>FKT/FB-454/ZTM/11/17</t>
  </si>
  <si>
    <t>FKT/FB-455/ZTM/11/17</t>
  </si>
  <si>
    <t>FKT/FB-456/ZTM/11/17</t>
  </si>
  <si>
    <t>FKT/FB-457/ZTM/11/17</t>
  </si>
  <si>
    <t>FKT/FB-458/ZTM/11/17</t>
  </si>
  <si>
    <t>FKT/FB-459/ZTM/11/17</t>
  </si>
  <si>
    <t>FKT/FB-460/ZTM/11/17</t>
  </si>
  <si>
    <t>FKT/FB-461/ZTM/11/17</t>
  </si>
  <si>
    <t>FKT/FB-462/ZTM/11/17</t>
  </si>
  <si>
    <t>FKT/FB-463/ZTM/11/17</t>
  </si>
  <si>
    <t>FKT/FB-464/ZTM/1/17</t>
  </si>
  <si>
    <t>FKT/FB-465/ZTM/11/17</t>
  </si>
  <si>
    <t>FKT/FB-466/ZTM/11/17</t>
  </si>
  <si>
    <t>FKT/FB-467/ZTM/11/17</t>
  </si>
  <si>
    <t>FKT/FB-468/ZTM/11/17</t>
  </si>
  <si>
    <t>FKT/FB-469/ZTM/11/17</t>
  </si>
  <si>
    <t>FKT/FB-470/ZTM/11/17</t>
  </si>
  <si>
    <t>FKT/FB-471/ZTM/11/17</t>
  </si>
  <si>
    <t>FKT/FB-472/ZTM/11/17</t>
  </si>
  <si>
    <t>FKT/FB-473/ZTM/11/17</t>
  </si>
  <si>
    <t>FKT/FB-474/ZTM/11/17</t>
  </si>
  <si>
    <t>FKT/FB-475/ZTM/11/17</t>
  </si>
  <si>
    <t>FKT/FB-476/ZTM/11/17</t>
  </si>
  <si>
    <t>FKT/FB-477/ZTM/11/17</t>
  </si>
  <si>
    <t>FKT/FB-478/ZTM/11/17</t>
  </si>
  <si>
    <t>FKT/FB-479/ZTM/11/17</t>
  </si>
  <si>
    <t>FKT/FB-480/ZTM/11/17</t>
  </si>
  <si>
    <t>FKT/FB-481/ZTM/11/17</t>
  </si>
  <si>
    <t>FKT/FB-482/ZTM/11/17</t>
  </si>
  <si>
    <t>FKT/FB-483/ZTM/11/17</t>
  </si>
  <si>
    <t>FKT/FB-484/ZTM/11/17</t>
  </si>
  <si>
    <t>FKT/FB-485/ZTM/11/17</t>
  </si>
  <si>
    <t>FKT/FB-486/ZTM/11/17</t>
  </si>
  <si>
    <t>FKT/FB-487/ZTM/11/17</t>
  </si>
  <si>
    <t>FKT/FB-426/ZTM/11/17</t>
  </si>
  <si>
    <t>FKT/FB-520/ZTM/12/17</t>
  </si>
  <si>
    <t>FKT/FB-521/ZTM/12/17</t>
  </si>
  <si>
    <t>FKT/FB-522/ZTM/12/17</t>
  </si>
  <si>
    <t>FKT/FB-523/ZTM/12/17</t>
  </si>
  <si>
    <t>FKT/FB-524/ZTM/12/17</t>
  </si>
  <si>
    <t>FKT/FB-525/ZTM/12/17</t>
  </si>
  <si>
    <t>FKT/FB-526/ZTM/12/17</t>
  </si>
  <si>
    <t>FKT/FB-527/ZTM/12/17</t>
  </si>
  <si>
    <t>FKT/FB-528/ZTM/12/17</t>
  </si>
  <si>
    <t>FKT/FB-529/ZTM/12/17</t>
  </si>
  <si>
    <t>FKT/FB-544/ZTM/12/17</t>
  </si>
  <si>
    <t>FKT/FB-545/ZTM/12/17</t>
  </si>
  <si>
    <t>FKT/FB-546/ZTM/12/17</t>
  </si>
  <si>
    <t>FKT/FB-547/ZTM/12/17</t>
  </si>
  <si>
    <t>FKT/FB-548/ZTM/12/17</t>
  </si>
  <si>
    <t>FKT/FB-549/ZTM/12/17</t>
  </si>
  <si>
    <t>FKT/FB-550/ZTM/12/17</t>
  </si>
  <si>
    <t>FKT/FB-551/ZTM/12/17</t>
  </si>
  <si>
    <t>FKT/FB-552/ZTM/12/17</t>
  </si>
  <si>
    <t>FKT/FB-553/ZTM/12/17</t>
  </si>
  <si>
    <t>FKT/FB-554/ZTM/12/17</t>
  </si>
  <si>
    <t>FKT/FB-555/ZTM/12/17</t>
  </si>
  <si>
    <t>FKT/FB-556/ZTM/12/17</t>
  </si>
  <si>
    <t>FKT/FB-33/ZTM/01/18</t>
  </si>
  <si>
    <t>FKT/FB-34/ZTM/01/18</t>
  </si>
  <si>
    <t>FKT/FB-35/ZTM/01/18</t>
  </si>
  <si>
    <t>wpłata 1000 zł 28.03.2018</t>
  </si>
  <si>
    <t>WPŁATA 1010 04.04.2018</t>
  </si>
  <si>
    <t>FB-154/ZTM/12/2016</t>
  </si>
  <si>
    <t>wpłata</t>
  </si>
  <si>
    <t>rozliczone</t>
  </si>
  <si>
    <t>wpłata 16.04</t>
  </si>
  <si>
    <t>wpłata 06.04</t>
  </si>
  <si>
    <t>WPŁATA 16.02</t>
  </si>
  <si>
    <t>Referencja</t>
  </si>
  <si>
    <t>Data dokumentu</t>
  </si>
  <si>
    <t>Kwota w walucie krajowej</t>
  </si>
  <si>
    <t>Opis</t>
  </si>
  <si>
    <t>Różnice w księgowaniu not ods.w RUCH</t>
  </si>
  <si>
    <t>FKT/FB-1/ZTM/01/</t>
  </si>
  <si>
    <t>do zapłaty 20/04</t>
  </si>
  <si>
    <t>FKT/FB-1/ZTM/12/</t>
  </si>
  <si>
    <t>do zapłaty 13/04</t>
  </si>
  <si>
    <t>FKT/FB-126/ZTM/1</t>
  </si>
  <si>
    <t>FKT/FB-127/ZTM/1</t>
  </si>
  <si>
    <t>FKT/FB-153/ZTM/1</t>
  </si>
  <si>
    <t>FKT/FB-154/ZTM/1</t>
  </si>
  <si>
    <t>FKT/FB-156/ZTM/1</t>
  </si>
  <si>
    <t>FKT/FB-2/ZTM/01/</t>
  </si>
  <si>
    <t>do zapłaty 27/04</t>
  </si>
  <si>
    <t>FKT/FB-2/ZTM/12/</t>
  </si>
  <si>
    <t>FKT/FB-29/ZTM/01</t>
  </si>
  <si>
    <t>FKT/FB-3/ZTM/01/</t>
  </si>
  <si>
    <t>FKT/FB-3/ZTM/12/</t>
  </si>
  <si>
    <t>FKT/FB-30/ZTM/01</t>
  </si>
  <si>
    <t>FKT/FB-31/ZTM/01</t>
  </si>
  <si>
    <t>FKT/FB-32/ZTM/01</t>
  </si>
  <si>
    <t>FKT/FB-33/ZTM/01</t>
  </si>
  <si>
    <t>FKT/FB-34/ZTM/01</t>
  </si>
  <si>
    <t>FKT/FB-35/ZTM/01</t>
  </si>
  <si>
    <t>FKT/FB-4/ZTM/01/</t>
  </si>
  <si>
    <t>FKT/FB-427/ZTM/1</t>
  </si>
  <si>
    <t>FKT/FB-428/ZTM/1</t>
  </si>
  <si>
    <t>FKT/FB-431/ZTM/1</t>
  </si>
  <si>
    <t>FKT/FB-432/ZTM/1</t>
  </si>
  <si>
    <t>FKT/FB-433/ZTM/1</t>
  </si>
  <si>
    <t>FKT/FB-434/ZTM/1</t>
  </si>
  <si>
    <t>FKT/FB-435/ZTM/1</t>
  </si>
  <si>
    <t>FKT/FB-438/ZTM/1</t>
  </si>
  <si>
    <t>FKT/FB-441/ZTM/1</t>
  </si>
  <si>
    <t>FKT/FB-442/ZTM/1</t>
  </si>
  <si>
    <t>FKT/FB-443/ZTM/1</t>
  </si>
  <si>
    <t>FKT/FB-444/ZTM/1</t>
  </si>
  <si>
    <t>FKT/FB-446/ZTM/1</t>
  </si>
  <si>
    <t>FKT/FB-447/ZTM/1</t>
  </si>
  <si>
    <t>FKT/FB-449/ZTM/1</t>
  </si>
  <si>
    <t>FKT/FB-450/ZTM/1</t>
  </si>
  <si>
    <t>FKT/FB-451/ZTM/1</t>
  </si>
  <si>
    <t>FKT/FB-452/ZTM/1</t>
  </si>
  <si>
    <t>FKT/FB-453/ZTM/1</t>
  </si>
  <si>
    <t>FKT/FB-454/ZTM/1</t>
  </si>
  <si>
    <t>FKT/FB-457/ZTM/1</t>
  </si>
  <si>
    <t>FKT/FB-459/ZTM/1</t>
  </si>
  <si>
    <t>FKT/FB-460/ZTM/1</t>
  </si>
  <si>
    <t>FKT/FB-461/ZTM11</t>
  </si>
  <si>
    <t>FKT/FB-465/ZTM/1</t>
  </si>
  <si>
    <t>FKT/FB-467/ZTM/1</t>
  </si>
  <si>
    <t>FKT/FB-469/ZTM/1</t>
  </si>
  <si>
    <t>FKT/FB-471/ZTM/1</t>
  </si>
  <si>
    <t>FKT/FB-472/ZTM/1</t>
  </si>
  <si>
    <t>FKT/FB-473/ZTM/1</t>
  </si>
  <si>
    <t>FKT/FB-474/ZTM/1</t>
  </si>
  <si>
    <t>FKT/FB-475/ZTM/1</t>
  </si>
  <si>
    <t>FKT/FB-476/ZTM/1</t>
  </si>
  <si>
    <t>FKT/FB-477/ZTM/1</t>
  </si>
  <si>
    <t>FKT/FB-478/ZTM/1</t>
  </si>
  <si>
    <t>FKT/FB-479/ZTM/1</t>
  </si>
  <si>
    <t>FKT/FB-480/ZTM/1</t>
  </si>
  <si>
    <t>FKT/FB-481/ZTM/1</t>
  </si>
  <si>
    <t>FKT/FB-482/ZTM/1</t>
  </si>
  <si>
    <t>FKT/FB-483/ZTM/1</t>
  </si>
  <si>
    <t>FKT/FB-520/ZTM/1</t>
  </si>
  <si>
    <t>FKT/FB-521/ZTM/1</t>
  </si>
  <si>
    <t>FKT/FB-522/ZTM/1</t>
  </si>
  <si>
    <t>FKT/FB-523/ZTM/1</t>
  </si>
  <si>
    <t>FKT/FB-524/ZTM/1</t>
  </si>
  <si>
    <t>FKT/FB-525/ZTM/1</t>
  </si>
  <si>
    <t>FKT/FB-526/ZTM/1</t>
  </si>
  <si>
    <t>FKT/FB-527/ZTM/1</t>
  </si>
  <si>
    <t>FKT/FB-528/ZTM/1</t>
  </si>
  <si>
    <t>FKT/FB-529/ZTM/1</t>
  </si>
  <si>
    <t>FKT/FB-544/ZTM/1</t>
  </si>
  <si>
    <t>FKT/FB-545/ZTM/1</t>
  </si>
  <si>
    <t>FKT/FB-546/ZTM/1</t>
  </si>
  <si>
    <t>FKT/FB-547/ZTM/1</t>
  </si>
  <si>
    <t>FKT/FB-548/ZTM/1</t>
  </si>
  <si>
    <t>FKT/FB-549/ZTM/1</t>
  </si>
  <si>
    <t>FKT/FB-550/ZTM/1</t>
  </si>
  <si>
    <t>FKT/FB-551/ZTM/1</t>
  </si>
  <si>
    <t>FKT/FB-552/ZTM/1</t>
  </si>
  <si>
    <t>FKT/FB-553/ZTM/1</t>
  </si>
  <si>
    <t>FKT/FB-554/ZTM/1</t>
  </si>
  <si>
    <t>FKT/FB-555/ZTM/1</t>
  </si>
  <si>
    <t>FKT/FB-556/ZTM/1</t>
  </si>
  <si>
    <t>NO 10/ODS-D</t>
  </si>
  <si>
    <t>saldo na dz 31.12.2017</t>
  </si>
  <si>
    <t>FKT/FN-101/ZTM/1</t>
  </si>
  <si>
    <t>nota odsetkowa 2017</t>
  </si>
  <si>
    <t>FKT/FN-9/ZTM/03/</t>
  </si>
  <si>
    <t>FKT/FV-1675/ZTM/</t>
  </si>
  <si>
    <t/>
  </si>
  <si>
    <t>NO 36/ODS-B/2016</t>
  </si>
  <si>
    <t>NO FKT/FN-128/ZT</t>
  </si>
  <si>
    <t>NO FKT/FN-86/ZTM</t>
  </si>
  <si>
    <t>FKT/FN-1/ZTM/03/</t>
  </si>
  <si>
    <t>FKT/FN-74/ZTM/09</t>
  </si>
  <si>
    <t>FKT/FN-97/ZTM/12</t>
  </si>
  <si>
    <t>FKT/FV-1688/ZTM/</t>
  </si>
  <si>
    <t>NO 1/ODS-P/2016</t>
  </si>
  <si>
    <t>do zapłaty po rozliczeniu</t>
  </si>
  <si>
    <t>NO 18/ODS-P/2016</t>
  </si>
  <si>
    <t>NO FKT/FN-164/ZT</t>
  </si>
  <si>
    <t>NO FKT/FN-76/ZTM</t>
  </si>
  <si>
    <t>1223/ZTM/03/2018</t>
  </si>
  <si>
    <t>po rozliczeniu do zapłaty</t>
  </si>
  <si>
    <t>1227/ZTM/03/2018</t>
  </si>
  <si>
    <t>FKT/FN-112/ZTM/1</t>
  </si>
  <si>
    <t>FKT/FN-94/ZTM/09</t>
  </si>
  <si>
    <t>saldo uzg. na 30.11.2017</t>
  </si>
  <si>
    <t>NO FKT/FN-114/ZT</t>
  </si>
  <si>
    <t>Saldo RUCH</t>
  </si>
  <si>
    <t>80/ZTM/09/2017</t>
  </si>
  <si>
    <t>zapłacona</t>
  </si>
  <si>
    <t>RUCH 10.04</t>
  </si>
  <si>
    <t>ZTM 10.04</t>
  </si>
  <si>
    <t>do doksięgowania</t>
  </si>
  <si>
    <t>razem</t>
  </si>
  <si>
    <t>tabela na 16.04</t>
  </si>
  <si>
    <t>wplata 16.04</t>
  </si>
  <si>
    <t>fv za marzec</t>
  </si>
  <si>
    <t>zwrot nadplaty ( 18.04.2018) w związku z wcześniejszym rozl. NO1/ODS-B/2016 za nadpł. z 2013 r.</t>
  </si>
  <si>
    <t>wpłata 80,61 dnia 10.04.2018</t>
  </si>
  <si>
    <t>wpłata 300 zł 24.04.2018</t>
  </si>
  <si>
    <t>wpłata 27.04</t>
  </si>
  <si>
    <t>wpłata 1000 zł 30.04.2018</t>
  </si>
  <si>
    <t>wpł 04.05</t>
  </si>
  <si>
    <t>REKOMENDACJA /NIEDOCHODZENIE</t>
  </si>
  <si>
    <t>WPŁ 11.05</t>
  </si>
  <si>
    <t>WPŁATA 1010 07.05.2018</t>
  </si>
  <si>
    <t>WPŁATA  432,78  - 08.05.2018</t>
  </si>
  <si>
    <t>WPŁATA 428,17  09.05.2018</t>
  </si>
  <si>
    <t>225,22   10.05.2018</t>
  </si>
  <si>
    <t>14.05.2018</t>
  </si>
  <si>
    <t>1000,00 15.05.2018</t>
  </si>
  <si>
    <t>wpłaty przed windykacją</t>
  </si>
  <si>
    <t>31.12.2017</t>
  </si>
  <si>
    <t>FN-4/ZTM/03/2018</t>
  </si>
  <si>
    <t>FN-98/ZTM/12/2017</t>
  </si>
  <si>
    <t>09.04.2018</t>
  </si>
  <si>
    <t>23.04.2018</t>
  </si>
  <si>
    <t>15.01.2018</t>
  </si>
  <si>
    <t>05.2018</t>
  </si>
  <si>
    <t>FN-106/ZTM12/2017</t>
  </si>
  <si>
    <t>FN-12/ZTM/03/2017</t>
  </si>
  <si>
    <t>31.03.2018</t>
  </si>
  <si>
    <t>16.04.2018</t>
  </si>
  <si>
    <t>22.02-2017</t>
  </si>
  <si>
    <t>29.01.2018</t>
  </si>
  <si>
    <t>12.02.2018</t>
  </si>
  <si>
    <t>14.11.2017</t>
  </si>
  <si>
    <t>28.11.2017</t>
  </si>
  <si>
    <t>16.11.2017</t>
  </si>
  <si>
    <t>30.11.2017</t>
  </si>
  <si>
    <t>10.07.2017</t>
  </si>
  <si>
    <t>17.07.2017</t>
  </si>
  <si>
    <t>22.11.2017</t>
  </si>
  <si>
    <t>06.12.2017</t>
  </si>
  <si>
    <t xml:space="preserve">FKT/FB-17/ZTM/01/2018         </t>
  </si>
  <si>
    <t xml:space="preserve">FKT/FB-18/ZTM/01/2018         </t>
  </si>
  <si>
    <t xml:space="preserve">FKT/FB-311/ZTM/11/2017        </t>
  </si>
  <si>
    <t xml:space="preserve">FKT/FB-312/ZTM/11/2017        </t>
  </si>
  <si>
    <t xml:space="preserve">FKT/FB-313/ZTM/11/2017        </t>
  </si>
  <si>
    <t xml:space="preserve">FKT/FB-314/ZTM/11/2017        </t>
  </si>
  <si>
    <t xml:space="preserve">FKT/FB-315/ZTM/11/2017        </t>
  </si>
  <si>
    <t xml:space="preserve">FKT/FB-316/ZTM/11/2017        </t>
  </si>
  <si>
    <t xml:space="preserve">FKT/FB-317/ZTM/11/2017        </t>
  </si>
  <si>
    <t xml:space="preserve">FKT/FB-318/ZTM/11/2017        </t>
  </si>
  <si>
    <t xml:space="preserve">FKT/FB-319/ZTM/11/2017        </t>
  </si>
  <si>
    <t xml:space="preserve">FKT/FB-320/ZTM/11/2017        </t>
  </si>
  <si>
    <t xml:space="preserve">FKT/FB-321/ZTM/11/2017        </t>
  </si>
  <si>
    <t xml:space="preserve">FKT/FB-322/ZTM/11/2017        </t>
  </si>
  <si>
    <t xml:space="preserve">FKT/FB-323/ZTM/11/2017        </t>
  </si>
  <si>
    <t xml:space="preserve">FKT/FB-324/ZTM/11/2017        </t>
  </si>
  <si>
    <t xml:space="preserve">FKT/FB-325/ZTM/11/2017        </t>
  </si>
  <si>
    <t xml:space="preserve">FKT/FB-326/ZTM/11/2017        </t>
  </si>
  <si>
    <t xml:space="preserve">FKT/FB-327/ZTM/11/2017        </t>
  </si>
  <si>
    <t xml:space="preserve">FKT/FB-328/ZTM/11/2017        </t>
  </si>
  <si>
    <t xml:space="preserve">FKT/FB-329/ZTM/11/2017        </t>
  </si>
  <si>
    <t xml:space="preserve">FKT/FB-330/ZTM/11/2017        </t>
  </si>
  <si>
    <t xml:space="preserve">FKT/FB-331/ZTM/11/2017        </t>
  </si>
  <si>
    <t xml:space="preserve">FKT/FB-332/ZTM/11/2017        </t>
  </si>
  <si>
    <t xml:space="preserve">FKT/FB-333/ZTM/11/2017        </t>
  </si>
  <si>
    <t xml:space="preserve">FKT/FB-334/ZTM/11/2017        </t>
  </si>
  <si>
    <t xml:space="preserve">FKT/FB-335/ZTM/11/2017        </t>
  </si>
  <si>
    <t xml:space="preserve">FKT/FB-336/ZTM/11/2017        </t>
  </si>
  <si>
    <t xml:space="preserve">FKT/FB-337/ZTM/11/2017        </t>
  </si>
  <si>
    <t xml:space="preserve">FKT/FB-338/ZTM/11/2017        </t>
  </si>
  <si>
    <t xml:space="preserve">FKT/FB-339/ZTM/11/2017        </t>
  </si>
  <si>
    <t xml:space="preserve">FKT/FB-340/ZTM/11/2017        </t>
  </si>
  <si>
    <t xml:space="preserve">FKT/FB-341/ZTM/11/2017        </t>
  </si>
  <si>
    <t xml:space="preserve">FKT/FB-342/ZTM/11/2017        </t>
  </si>
  <si>
    <t xml:space="preserve">FKT/FB-343/ZTM/11/2017        </t>
  </si>
  <si>
    <t xml:space="preserve">FKT/FB-344/ZTM/11/2017        </t>
  </si>
  <si>
    <t xml:space="preserve">FKT/FB-345/ZTM/11/2017        </t>
  </si>
  <si>
    <t xml:space="preserve">FKT/FB-346/ZTM/11/2017        </t>
  </si>
  <si>
    <t xml:space="preserve">FKT/FB-347/ZTM/11/2017        </t>
  </si>
  <si>
    <t xml:space="preserve">FKT/FB-348/ZTM/11/2017        </t>
  </si>
  <si>
    <t xml:space="preserve">FKT/FB-349/ZTM/11/2017        </t>
  </si>
  <si>
    <t xml:space="preserve">FKT/FB-350/ZTM/11/2017        </t>
  </si>
  <si>
    <t xml:space="preserve">FKT/FB-351/ZTM/11/2017        </t>
  </si>
  <si>
    <t xml:space="preserve">FKT/FB-352/ZTM/11/2017        </t>
  </si>
  <si>
    <t xml:space="preserve">FKT/FB-353/ZTM/11/2017        </t>
  </si>
  <si>
    <t xml:space="preserve">FKT/FB-354/ZTM/11/2017        </t>
  </si>
  <si>
    <t xml:space="preserve">FKT/FB-355/ZTM/11/2017        </t>
  </si>
  <si>
    <t xml:space="preserve">FKT/FB-356/ZTM/11/2017        </t>
  </si>
  <si>
    <t xml:space="preserve">FKT/FB-357/ZTM/11/2017        </t>
  </si>
  <si>
    <t xml:space="preserve">FKT/FB-358/ZTM/11/2017        </t>
  </si>
  <si>
    <t xml:space="preserve">FKT/FB-48/ZTM/07/2017         </t>
  </si>
  <si>
    <t xml:space="preserve">FKT/FB-50/ZTM/07/2017         </t>
  </si>
  <si>
    <t xml:space="preserve">FKT/FB-503/ZTM/11/2017        </t>
  </si>
  <si>
    <t xml:space="preserve">FKT/FB-504/ZTM/11/2017        </t>
  </si>
  <si>
    <t xml:space="preserve">FKT/FB-505/ZTM/11/2017        </t>
  </si>
  <si>
    <t xml:space="preserve">FKT/FB-506/ZTM/11/2017        </t>
  </si>
  <si>
    <t xml:space="preserve">FKT/FB-507/ZTM/11/2017        </t>
  </si>
  <si>
    <t xml:space="preserve">FKT/FB-508/ZTM/11/2017        </t>
  </si>
  <si>
    <t xml:space="preserve">FKT/FB-509/ZTM/11/2017        </t>
  </si>
  <si>
    <t xml:space="preserve">FKT/FB-518/ZTM/12/2017        </t>
  </si>
  <si>
    <t xml:space="preserve">FKT/FB-519/ZTM/12/2017        </t>
  </si>
  <si>
    <t xml:space="preserve">FKT/FB-531/ZTM/12/2017        </t>
  </si>
  <si>
    <t xml:space="preserve">FKT/FB-532/ZTM/12/2017        </t>
  </si>
  <si>
    <t xml:space="preserve">FKT/FB-533/ZTM/12/2017        </t>
  </si>
  <si>
    <t xml:space="preserve">FKT/FB-534/ZTM/12/2017        </t>
  </si>
  <si>
    <t xml:space="preserve">FKT/FB-535/ZTM/12/2017        </t>
  </si>
  <si>
    <t xml:space="preserve">FKT/FB-537/ZTM/12/2017        </t>
  </si>
  <si>
    <t xml:space="preserve">FKT/FB-538/ZTM/12/2017        </t>
  </si>
  <si>
    <t xml:space="preserve">FKT/FB-561/ZTM/12/2017        </t>
  </si>
  <si>
    <t xml:space="preserve">FKT/FB-562/ZTM/12/2017        </t>
  </si>
  <si>
    <t xml:space="preserve">FKT/FB-563/ZTM/12/2017        </t>
  </si>
  <si>
    <t xml:space="preserve">FKT/FB-7/ZTM/01/2018          </t>
  </si>
  <si>
    <t xml:space="preserve">FKT/FB-8/ZTM/01/2018          </t>
  </si>
  <si>
    <t>04.2018</t>
  </si>
  <si>
    <t>WPŁ 18.05</t>
  </si>
  <si>
    <t>433,04 21.05</t>
  </si>
  <si>
    <t>przekazane 22.05.2018</t>
  </si>
  <si>
    <t>przekazane 04.2018</t>
  </si>
  <si>
    <t>wpłata 11.05.2018 przez komornika</t>
  </si>
  <si>
    <t>łączna kwota wpłaty 1548,22 zł , z czego należność główna 1185,10 zł, reszta opłaty związane z egzekucją</t>
  </si>
  <si>
    <t>30.04.2018</t>
  </si>
  <si>
    <t>FN-108/ZTM/12/2</t>
  </si>
  <si>
    <t>FN-14/ZTM/03/20</t>
  </si>
  <si>
    <t>22.01.2018</t>
  </si>
  <si>
    <t>FN-1/ZTM/03/201</t>
  </si>
  <si>
    <t>FN-99/ZTM/12/20</t>
  </si>
  <si>
    <t>FB-100/ZTM/04/2</t>
  </si>
  <si>
    <t>FB-101/ZTM/04/2</t>
  </si>
  <si>
    <t>FB-102/ZTM/04/2</t>
  </si>
  <si>
    <t>FB-22/ZTM/01/20</t>
  </si>
  <si>
    <t>FB-23/ZTM/01/20</t>
  </si>
  <si>
    <t>FB-230/ZTM/11/2</t>
  </si>
  <si>
    <t>FB-231/ZTM/11/2</t>
  </si>
  <si>
    <t>FB-233/ZTM/11/2</t>
  </si>
  <si>
    <t>FB-234/ZTM/11/2</t>
  </si>
  <si>
    <t>FB-235/ZTM/11/2</t>
  </si>
  <si>
    <t>FB-236/ZTM/11/2</t>
  </si>
  <si>
    <t>FB-237/ZTM/11/2</t>
  </si>
  <si>
    <t>FB-239/ZTM/11/2</t>
  </si>
  <si>
    <t>FB-240/ZTM/11/2</t>
  </si>
  <si>
    <t>FB-241/ZTM/11/2</t>
  </si>
  <si>
    <t>FB-242/ZTM/11/2</t>
  </si>
  <si>
    <t>FB-243/ZTM/11/2</t>
  </si>
  <si>
    <t>FB-244/ZTM/11/2</t>
  </si>
  <si>
    <t>FB-245/ZTM/11/2</t>
  </si>
  <si>
    <t>FB-246/ZTM/11/2</t>
  </si>
  <si>
    <t>FB-247/ZTM/11/2</t>
  </si>
  <si>
    <t>FB-248/ZTM/11/2</t>
  </si>
  <si>
    <t>FB-249/ZTM/11/2</t>
  </si>
  <si>
    <t>FB-250/ZTM/11/2</t>
  </si>
  <si>
    <t>FB-251/ZTM/11/2</t>
  </si>
  <si>
    <t>FB-252/ZTM/11/2</t>
  </si>
  <si>
    <t>FB-253/ZTM/11/2</t>
  </si>
  <si>
    <t>FB-254/ZTM/11/2</t>
  </si>
  <si>
    <t>FB-255/ZTM/11/2</t>
  </si>
  <si>
    <t>FB-256/ZTM/11/2</t>
  </si>
  <si>
    <t>FB-257/ZTM/11/2</t>
  </si>
  <si>
    <t>FB-258/ZTM/11/2</t>
  </si>
  <si>
    <t>FB-259/ZTM/11/2</t>
  </si>
  <si>
    <t>FB-260/ZTM/11/2</t>
  </si>
  <si>
    <t>FB-261/ZTM/11/2</t>
  </si>
  <si>
    <t>FB-262/ZTM/11/2</t>
  </si>
  <si>
    <t>FB-263/ZTM/11/2</t>
  </si>
  <si>
    <t>FB-264/ZTM/11/2</t>
  </si>
  <si>
    <t>FB-265/ZTM/11/2</t>
  </si>
  <si>
    <t>FB-266/ZTM/11/2</t>
  </si>
  <si>
    <t>FB-267/ZTM/11/2</t>
  </si>
  <si>
    <t>FB-268/ZTM/11/2</t>
  </si>
  <si>
    <t>FB-269/ZTM/11/2</t>
  </si>
  <si>
    <t>FB-270/ZTM/11/2</t>
  </si>
  <si>
    <t>FB-271/ZTM/11/2</t>
  </si>
  <si>
    <t>FB-272/ZTM/11/2</t>
  </si>
  <si>
    <t>FB-274/ZTM/11/2</t>
  </si>
  <si>
    <t>FB-275/ZTM/11/2</t>
  </si>
  <si>
    <t>FB-276/ZTM/11/2</t>
  </si>
  <si>
    <t>FB-277/ZTM/11/2</t>
  </si>
  <si>
    <t>FB-278/ZTM/11/2</t>
  </si>
  <si>
    <t>FB-36/ZTM/04/20</t>
  </si>
  <si>
    <t>FB-50/ZTM/04/20</t>
  </si>
  <si>
    <t>FB-510/ZTM/12/2</t>
  </si>
  <si>
    <t>FB-517/ZTM/12/2</t>
  </si>
  <si>
    <t>FB-539/ZTM/12/2</t>
  </si>
  <si>
    <t>FB-540/ZTM/12/2</t>
  </si>
  <si>
    <t>FB-541/ZTM/12/2</t>
  </si>
  <si>
    <t>FB-56/ZTM/04/20</t>
  </si>
  <si>
    <t>FB-564/ZTM/12/2</t>
  </si>
  <si>
    <t>FB-565/ZTM/12/2</t>
  </si>
  <si>
    <t>FB-57/ZTM/04/20</t>
  </si>
  <si>
    <t>FB-58/ZTM/04/20</t>
  </si>
  <si>
    <t>FB-69/ZTM/04/20</t>
  </si>
  <si>
    <t>FB-70/ZTM/04/20</t>
  </si>
  <si>
    <t>FB-71/ZTM/04/20</t>
  </si>
  <si>
    <t>FB-72/ZTM/04/20</t>
  </si>
  <si>
    <t>FB-73/ZTM/04/20</t>
  </si>
  <si>
    <t>FB-9/ZTM/01/201</t>
  </si>
  <si>
    <t>FB-97/ZTM/04/20</t>
  </si>
  <si>
    <t>FB-98/ZTM/04/20</t>
  </si>
  <si>
    <t>FB-99/ZTM/04/20</t>
  </si>
  <si>
    <t>26.04.2018</t>
  </si>
  <si>
    <t>17.05.2018</t>
  </si>
  <si>
    <t>19.02.2018</t>
  </si>
  <si>
    <t>05.12.2017</t>
  </si>
  <si>
    <t>26.01.2018</t>
  </si>
  <si>
    <t>16.02.2018</t>
  </si>
  <si>
    <t>FV-1019/ZTM/02/</t>
  </si>
  <si>
    <t>FV-1102/ZTM/02/</t>
  </si>
  <si>
    <t>FV-1316/ZTM/02/</t>
  </si>
  <si>
    <t>FV-1438/ZTM/03/</t>
  </si>
  <si>
    <t>FV-1521/ZTM/03/</t>
  </si>
  <si>
    <t>FV-1751/ZTM/03/</t>
  </si>
  <si>
    <t>FV-1981/ZTM/03/</t>
  </si>
  <si>
    <t>FV-747/ZTM/01/2</t>
  </si>
  <si>
    <t>FV-952/ZTM/02/2</t>
  </si>
  <si>
    <t>20.02.2018</t>
  </si>
  <si>
    <t>13.03.2018</t>
  </si>
  <si>
    <t>26.02.2018</t>
  </si>
  <si>
    <t>12.03.2018</t>
  </si>
  <si>
    <t>02.03.2018</t>
  </si>
  <si>
    <t>16.03.2018</t>
  </si>
  <si>
    <t>09.03.2018</t>
  </si>
  <si>
    <t>30.03.2018</t>
  </si>
  <si>
    <t>27.03.2018</t>
  </si>
  <si>
    <t>23.03.2018</t>
  </si>
  <si>
    <t>06.04.2018</t>
  </si>
  <si>
    <t>05.04.2018</t>
  </si>
  <si>
    <t>19.04.2018</t>
  </si>
  <si>
    <t>08.02.2018</t>
  </si>
  <si>
    <t>15.02.2018</t>
  </si>
  <si>
    <t>FV-1151/ZTM/02/</t>
  </si>
  <si>
    <t>FV-1271/ZTM/02/</t>
  </si>
  <si>
    <t>FV-1566/ZTM/03/</t>
  </si>
  <si>
    <t>FV-1752/ZTM/03/</t>
  </si>
  <si>
    <t>FV-2029/ZTM/03/</t>
  </si>
  <si>
    <t>FV-889/ZTM/02/2</t>
  </si>
  <si>
    <t>WPŁ 25.05</t>
  </si>
  <si>
    <t>wpłata 1000 zł 28.05.2018</t>
  </si>
  <si>
    <t>WPŁATA 433,04 29.05.2018 -KOMORNIK</t>
  </si>
  <si>
    <t>WPŁATA 433,04 16.05.2018</t>
  </si>
  <si>
    <t>wpłata 25050, 00 zł 30.05.2018</t>
  </si>
  <si>
    <t>wpłata 1000 zł 04.06.2018</t>
  </si>
  <si>
    <t>WPŁ. 01.06</t>
  </si>
  <si>
    <t>wpłata 428,26   05.06.2018 komornik</t>
  </si>
  <si>
    <t>WPŁATA 432,78  - 06.06.2018</t>
  </si>
  <si>
    <t>wpł 08.06</t>
  </si>
  <si>
    <t>WPŁ 08.06</t>
  </si>
  <si>
    <t>WPŁ. 08.06</t>
  </si>
  <si>
    <t>WPŁATA 433,04 12.06.2018 komornik</t>
  </si>
  <si>
    <t>1000,00 15.06.2018</t>
  </si>
  <si>
    <t>06.2018</t>
  </si>
  <si>
    <t>433,04  19.06.2018</t>
  </si>
  <si>
    <t>3000 ZŁ. 20.06.2018</t>
  </si>
  <si>
    <t>WPŁ  15.06, WPŁ 22.06</t>
  </si>
  <si>
    <r>
      <t xml:space="preserve">wezwanie do zapłaty z dnia 03.01.2017r. Uwzględnia należności zaznaczone na żółto,                                                                                                                                                                        wezwanie przedsądowe z dnia 23.11.2017 r. (nie uwzględnia zaznaczonych na żółto pozycji)                              </t>
    </r>
    <r>
      <rPr>
        <sz val="11"/>
        <color rgb="FFFF0000"/>
        <rFont val="Calibri"/>
        <family val="2"/>
        <charset val="238"/>
        <scheme val="minor"/>
      </rPr>
      <t>07.05.2018 r. pozew</t>
    </r>
  </si>
  <si>
    <t>22.06.2018 r. pozew na nową fakturę</t>
  </si>
  <si>
    <r>
      <t xml:space="preserve">wniosek o klauzule po uprawomonieniu nakazu 26.03.2018, pismo z dosłaniem opłaty z dnia 08.03.2018 r. wniosek o stwierdzenie prawomocności z dnia 13.11.2017 r.                                       </t>
    </r>
    <r>
      <rPr>
        <sz val="11"/>
        <color rgb="FFFF0000"/>
        <rFont val="Calibri"/>
        <family val="2"/>
        <charset val="238"/>
        <scheme val="minor"/>
      </rPr>
      <t>wniosek o klauzulę wykonalności po uprawomonieniu nakazu 26.03.2018 r.</t>
    </r>
  </si>
  <si>
    <r>
      <t xml:space="preserve">postanowienie z dnia 13 grudnia 2017 r. o umorzeniu postępowania, zawiadomienie o zajęciu rachunku bankowego i zakazie wypłat z dnia 28.07.2016 r.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przeprowadzenie wywiadu gospodarczego (w trakcie realizacji),  postanowienie z dnia 13 grudnia 2017 r. o umorzeniu postępowania, zawiadomienie o zajęciu rachunku bankowego i zakazie wypłat z dnia 28.07.2016 r. </t>
    </r>
  </si>
  <si>
    <r>
      <t xml:space="preserve">Wpłaty na rachunek bankowy Komornika w oparciu o ustalenia Komornika i Dłużnika                 </t>
    </r>
    <r>
      <rPr>
        <sz val="11"/>
        <color rgb="FFFF0000"/>
        <rFont val="Calibri"/>
        <family val="2"/>
        <charset val="238"/>
        <scheme val="minor"/>
      </rPr>
      <t>wniosek egzekucyjny z nieruchomości z dnia 09.04.2018 r.</t>
    </r>
  </si>
  <si>
    <t xml:space="preserve">wpłaca 500 zł miesięcznie do Komornika, kwota dzielona na 2 post., Wpłaty na rachunek bankowy Komornika w oparciu o ustalenia Komornika i Dłużnika (ostatnia zaksiegowana wpłata w kwocie 500 zł zaksięgowana 29.11.2017r; łączna kwota spłaconego dotychczas zadłużenia to 7 851, 97 zł)                                                                                                   </t>
  </si>
  <si>
    <r>
      <t>Wezwanie przedsądowe 09.01.2017 r</t>
    </r>
    <r>
      <rPr>
        <sz val="11"/>
        <color rgb="FFFF0000"/>
        <rFont val="Calibri"/>
        <family val="2"/>
        <charset val="238"/>
        <scheme val="minor"/>
      </rPr>
      <t xml:space="preserve">.21.03.2018 r. pozew </t>
    </r>
  </si>
  <si>
    <r>
      <t xml:space="preserve">postanowienie o umorzeniu 30.01.2018, wniosek pełnomocnika Wierzyciela z dnia 04.05.2016 r.                     </t>
    </r>
    <r>
      <rPr>
        <sz val="11"/>
        <color rgb="FFFF0000"/>
        <rFont val="Calibri"/>
        <family val="2"/>
        <charset val="238"/>
        <scheme val="minor"/>
      </rPr>
      <t xml:space="preserve">  postanowienie o umorzeniu postępowania egzekucyjnego 30.01.2018; windykacja polubowna bezskuteczna</t>
    </r>
  </si>
  <si>
    <r>
      <t xml:space="preserve">wniosek egzekucyjny 15.03.2018r., wniosek z dnia 16.01.2018 r. o nadanie klauzuli wykonalności, wyrok nakazowy z dnia 05 wrzesnia 2014 r.           </t>
    </r>
    <r>
      <rPr>
        <sz val="11"/>
        <color rgb="FFFF0000"/>
        <rFont val="Calibri"/>
        <family val="2"/>
        <charset val="238"/>
        <scheme val="minor"/>
      </rPr>
      <t xml:space="preserve">12.04.2018 r. uiszczenie zaliczki, wniosek egzekucyjny 15.03.2018r. </t>
    </r>
  </si>
  <si>
    <r>
      <t xml:space="preserve">wniosek z dnia 16.01.2018 r. o nadanie klauzuli wykonalności, wyrok nakazowy z dnia 13 sierpnia 2014 r.                       </t>
    </r>
    <r>
      <rPr>
        <sz val="11"/>
        <color rgb="FFFF0000"/>
        <rFont val="Calibri"/>
        <family val="2"/>
        <charset val="238"/>
        <scheme val="minor"/>
      </rPr>
      <t xml:space="preserve"> 04.04.2018 r. wniosek egzekucyjny</t>
    </r>
  </si>
  <si>
    <r>
      <t xml:space="preserve">wniosek egzekucyjny z dnia 13.03.2018r., wniosek o nadanie klauzuli wykonalności, stwierdzenie prawomocności nakazu, wniosek o stwierdzenie prawomocności z dnia 15.11.2017 r.                            </t>
    </r>
    <r>
      <rPr>
        <sz val="11"/>
        <color rgb="FFFF0000"/>
        <rFont val="Calibri"/>
        <family val="2"/>
        <charset val="238"/>
        <scheme val="minor"/>
      </rPr>
      <t xml:space="preserve">09.04.2018 r. odp. na zobowiązanie Komornika, wniosek egzekucyjny z dnia 13.03.2018r., </t>
    </r>
  </si>
  <si>
    <r>
      <t xml:space="preserve">wezwanie do zapłaty z dnia 27.11.2017 r.                    </t>
    </r>
    <r>
      <rPr>
        <sz val="11"/>
        <color rgb="FFFF0000"/>
        <rFont val="Calibri"/>
        <family val="2"/>
        <charset val="238"/>
        <scheme val="minor"/>
      </rPr>
      <t>05.04.2018 r. pozew</t>
    </r>
  </si>
  <si>
    <t>odp. na zobowiązanie sądu 09.04.2018 r.</t>
  </si>
  <si>
    <t xml:space="preserve">05.06.2018 r. wniosek egzekucyjny </t>
  </si>
  <si>
    <t>opłaty za przystanki, sprawa aministracyjna/brak akt</t>
  </si>
  <si>
    <t>433,04  26.06.2018</t>
  </si>
  <si>
    <t>428,26 03.07.2018</t>
  </si>
  <si>
    <t>1000 ZŁ 29.06.2018</t>
  </si>
  <si>
    <t>6900 04.07</t>
  </si>
  <si>
    <t>wpłata 1100 05.07.2018</t>
  </si>
  <si>
    <t>1000 ZŁ 09.07.2018</t>
  </si>
  <si>
    <t>260 ZŁ 17.07.2018</t>
  </si>
  <si>
    <t>433,04 ZŁ. 10.07.2018</t>
  </si>
  <si>
    <t>KOSZTY I ODSETKI</t>
  </si>
  <si>
    <t>409,56 I 154,97  18.07.2018</t>
  </si>
  <si>
    <t>KOSZTY PROCEAU I ZASTĘPSTW 962 ZŁ, 450 ZŁ KOSZTY KOMORNIKA, 220,74 ZALICZKA KOMORNIKA (ZWRÓCONA), 654,64 ODSETKI</t>
  </si>
  <si>
    <t>KOSZTY ZASTĘPSTWA+KOSZTY PROCESU</t>
  </si>
  <si>
    <t>wpłata 1000 25.07.2018</t>
  </si>
  <si>
    <t>wpłata 430,79 - 26.07.2018</t>
  </si>
  <si>
    <t>1000 ZŁ 29.07.2018</t>
  </si>
  <si>
    <t>3 zł. 03.08.2018</t>
  </si>
  <si>
    <t>wpłata 07.08.</t>
  </si>
  <si>
    <t>WPŁATA 201,67  14.08.2018 - KOMORNIK</t>
  </si>
  <si>
    <t>21.08.2018</t>
  </si>
  <si>
    <t>21.08.2019</t>
  </si>
  <si>
    <t>KV-47/ztm/05/2019</t>
  </si>
  <si>
    <t>KV-48/ZTM/05/2018</t>
  </si>
  <si>
    <t>30-05-2018</t>
  </si>
  <si>
    <t>13-06-2018</t>
  </si>
  <si>
    <t>pozostało do zapłaty 0,48</t>
  </si>
  <si>
    <t>1000 ZŁ  29.08.2018</t>
  </si>
  <si>
    <t>wpłata 1050 29.08.2018</t>
  </si>
  <si>
    <t>wpłata 432,78   30.08.1018</t>
  </si>
  <si>
    <t>WPŁATA 170 ZŁ 11.09.2018</t>
  </si>
  <si>
    <t>ruch 920</t>
  </si>
  <si>
    <t>kubiak 920</t>
  </si>
  <si>
    <t>janecka 970</t>
  </si>
  <si>
    <t>0,32 nadpl z 2015 r.</t>
  </si>
  <si>
    <r>
      <t xml:space="preserve">odp. na wniosek o rozłożenie zadłużenia na raty z dnia 07 marca 2018 r. wpłata 2.655,72 zł,  wezwanie do zapłaty z dnia 25.01.2018 r. - inny adres                                                      wezwanie do zapłaty z dnia         16.01.2018 r.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18.06.2018 r. cofnięcie pozwu w części                 </t>
    </r>
    <r>
      <rPr>
        <sz val="11"/>
        <color theme="1"/>
        <rFont val="Calibri"/>
        <family val="2"/>
        <charset val="238"/>
        <scheme val="minor"/>
      </rPr>
      <t xml:space="preserve">05.09.2018 r. nakaz zapłaty  </t>
    </r>
    <r>
      <rPr>
        <sz val="11"/>
        <color rgb="FFFF0000"/>
        <rFont val="Calibri"/>
        <family val="2"/>
        <charset val="238"/>
        <scheme val="minor"/>
      </rPr>
      <t xml:space="preserve">                    </t>
    </r>
  </si>
  <si>
    <t>08.08.2018 r. nakaz zapłaty (z portalu informacyjnego, czekamy za doręczeniem)</t>
  </si>
  <si>
    <t>pozew 05.03.2018 r., wezwanie przedsądowe z dnia 30.11.2017 r.                                                                                                                                                                               27.08.2018 r. wniosek o sprostowanie i uzupełnienie nakazu zapłaty</t>
  </si>
  <si>
    <r>
      <t xml:space="preserve">27.08.2018r. Monit ws podjęcia czynności w sprawie,     uzupełninenie braków formalnych 07.03.2018 r., Postanowienie z dnia 15 stycznia 2018r. o przekazaniu sprawy do Sądu Rejonowego Poznań -  Stare Miasto w Poznaniu,  postępowanie sądowe w epu z 30.11.2017 r.             </t>
    </r>
    <r>
      <rPr>
        <sz val="11"/>
        <color rgb="FFFF0000"/>
        <rFont val="Calibri"/>
        <family val="2"/>
        <charset val="238"/>
        <scheme val="minor"/>
      </rPr>
      <t>pozew/cofnięcie pozwu w części 11.04.2018 r.</t>
    </r>
  </si>
  <si>
    <r>
      <t xml:space="preserve">20.07.2018 r. Postanowienie o przekazaniu sprawy do Sądu Rejonowego Stare Miasto w Poznaniu. (sprawa nie została jeszcze przekazana),                           cofnięcie pozwu w części 26.03.2018, pozew 22.03.2018r.,wpłata 08.01.2018 - 1921,90 zł za noty euro/ pole na żółto / i 350zł 18.01.2018 w kolejności za najstarsze noty.wezwanie do zapłaty z dnia 04.01.2018 r. uwzględnia należności zaznnaczone na żółto, wezwanie przedsądowe z dnia 23.11.2017 r. (nie uwzględnia zaznaczonych na żółto pozycji)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pozew/ograniczenie powództwa 26.03.2018 r.</t>
    </r>
  </si>
  <si>
    <t>umorzenie postępowania egzekucyjnego,                                                                wysłuchanie wierzyciela i dłużnika przed zawieszeniem lub umorzeniem postępowania w trybie art.. 827 kpc z dnia 21.11.2017 r. - umorzenie</t>
  </si>
  <si>
    <t xml:space="preserve"> Postanowienie o umorzeniu postępowania z dnia 06.12.2017 r., Zajęcie wierzytelności z dnia 31.05.2017 r.</t>
  </si>
  <si>
    <r>
      <t xml:space="preserve"> 28.08.2018r. Monit ws podjęcia czynności,                                      14.08.2018r. Nakaz zapłaty   ,                                                            19.04.2018 r. pozew                                                                                                    wysłano porozumienia z dnia 08.03.2018 r., Pismo do Dłużnika z dnia 25.01.2018 r. - wskazanie na możliwość rozłożenia zadłużenia na raty                                             Pismo z dnia 18.12.20174 r. z porśbą o rozłożenie zadłużenia na raty po 200 złotych miesięcznie - w załącvzeniu do pisma umieszczono dokumentację z leczenia w szpitalu.                                                                  wezwanie do zapłaty z dnia 04.01.2018 r. uwzględnia należności zaznaczone na żółto,                                                                                                                                                                               wezwanie do zapłaty z dnia 27.11.2017 r. (nie uwzględnia pozycji zaznaczonych na żółto)                        </t>
    </r>
    <r>
      <rPr>
        <sz val="11"/>
        <color rgb="FFFF0000"/>
        <rFont val="Calibri"/>
        <family val="2"/>
        <charset val="238"/>
        <scheme val="minor"/>
      </rPr>
      <t>25.04.2018 r. pozew</t>
    </r>
  </si>
  <si>
    <t xml:space="preserve">27.08.2018 r. monit ws podjęcia czynności              22.03.2018 r. pozew </t>
  </si>
  <si>
    <r>
      <t xml:space="preserve">12.09.2018 wniosek o nadanie klauzuli wykonalności                               pozew 30 lipca 2018 r.                                                                03.07.2018 r. nakaz zapłaty ,                                                 pozew 07.03.2018 r.,  wezwanie do zapłatgy z dnia 09.01.2018 r.                                              </t>
    </r>
    <r>
      <rPr>
        <sz val="11"/>
        <color rgb="FFFF0000"/>
        <rFont val="Calibri"/>
        <family val="2"/>
        <charset val="238"/>
        <scheme val="minor"/>
      </rPr>
      <t>23.04.2018 r. pozew na nowe faktury (zaznaczono na zielono)</t>
    </r>
  </si>
  <si>
    <r>
      <t xml:space="preserve">26.06.2018 r. nakaz zapłaty,                                                   wezwanie do zapłaty z dnia 23.11.2017 r.                       </t>
    </r>
    <r>
      <rPr>
        <sz val="11"/>
        <color rgb="FFFF0000"/>
        <rFont val="Calibri"/>
        <family val="2"/>
        <charset val="238"/>
        <scheme val="minor"/>
      </rPr>
      <t>12.06.2018 r. pozew przez e-sąd</t>
    </r>
  </si>
  <si>
    <r>
      <t xml:space="preserve">10.09.2018 r. nakaz zapłaty,                                                   wezwanie do zapłaty z dnia 23.11.2017 r.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12.06.2018 r. pozew złożony przez e-sąd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</si>
  <si>
    <r>
      <t xml:space="preserve">05.07.2018 r. nakaz zapłaty                                                    Wezwanie do zapłaty z dnia  - inny adres wezwanie do zapłaty 09.01.2017. r..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09.05.2018 r. pozew </t>
    </r>
  </si>
  <si>
    <t xml:space="preserve">     13.08.2018r. Zbieg egzekucji, zapytanie do Komornika Sądowego jak wygląda kwestia rozstrzygnięcia zbiegu - komornik podjął czynności                           zbieg ezgekucji, brak nieruchomości, Pismo do komornika z dnia 12.12.2017r.               Wniosek egzekucyjny z dnia 23.11.2017r.</t>
  </si>
  <si>
    <t>22.08.2018r. Nakaz zapłaty, pozew 20.03.2018, wezwanie do zapłaty 09.01. 2017 r.</t>
  </si>
  <si>
    <r>
      <t xml:space="preserve"> 13.08.2018r. Prośba o podjęcie czynności terenowych pod adresami wskazanymi przez wierzyciela oraz przez Urząd Skarbowy - komornik podjął czynności ,                         Nakaz zapłaty z dnia 26.01.2018 r.   wniesiono e-pozew w dniu 28.09.2017r.                                      </t>
    </r>
    <r>
      <rPr>
        <sz val="11"/>
        <color rgb="FFFF0000"/>
        <rFont val="Calibri"/>
        <family val="2"/>
        <charset val="238"/>
        <scheme val="minor"/>
      </rPr>
      <t>16.04.2018 r. uiszczenie zaliczki, wniosek egzekucyjny 27.03.2018 r.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</si>
  <si>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20.08.2018 r. wniosek o doręczenie postanowienia ws. Postępowania spadkowego wraz z wykazaniem interesu,                         pismo ze wskazaniem daty zgonu dłużnika z dnia 08.03.2018 r., Pismo z dnia 25.01.2018 do Sądu Rejonowego z zapytaniem czy toczy się postanowienie spadkowe. Pismo z dnia 16.01.2018 r. do Sądu z zapytaniem czy toczy się postępowanie spadkowe.  Śmierć dłużnika przed wezwaniem do zapłaty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 pismo ze wskazaniem daty zgonu dłużnika z dnia 08.03.2018 r.</t>
    </r>
  </si>
  <si>
    <r>
      <t xml:space="preserve">28.08.2018r. Monit ws podjęcia czynności                               12.04.2018 r. pozew wezwanie do zapłaty z dnia 27.11.2017 r. - zwrot nie podjęto w terminie                                           </t>
    </r>
    <r>
      <rPr>
        <sz val="11"/>
        <color rgb="FFFF0000"/>
        <rFont val="Calibri"/>
        <family val="2"/>
        <charset val="238"/>
        <scheme val="minor"/>
      </rPr>
      <t>18.04.2018 r. pozew</t>
    </r>
  </si>
  <si>
    <r>
      <t xml:space="preserve">04.09.2018 r. nakaz zapłaty                                                    Wezwanie przedsądowe z 23.11.2017 r.               </t>
    </r>
    <r>
      <rPr>
        <sz val="11"/>
        <color rgb="FFFF0000"/>
        <rFont val="Calibri"/>
        <family val="2"/>
        <charset val="238"/>
        <scheme val="minor"/>
      </rPr>
      <t>pozew 26.03.2018r.</t>
    </r>
  </si>
  <si>
    <r>
      <t xml:space="preserve">12.09.2018 r. wniosek o nadanie klauzuli wykonalności                            wezwanie do zapłaty z dnia 04.01.2018 r.   </t>
    </r>
    <r>
      <rPr>
        <sz val="11"/>
        <color rgb="FFFF0000"/>
        <rFont val="Calibri"/>
        <family val="2"/>
        <charset val="238"/>
        <scheme val="minor"/>
      </rPr>
      <t xml:space="preserve">10.04.2018r. Pozew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</t>
    </r>
  </si>
  <si>
    <t>WPŁATA 20.09 Lączna kwota 12165,34</t>
  </si>
  <si>
    <t>WPŁATA 20.09.2018 łączna kwota 12165,34</t>
  </si>
  <si>
    <t>1300 ZŁ 21.09.2018</t>
  </si>
  <si>
    <t>wpłata 1010  26.09.2018</t>
  </si>
  <si>
    <t>wpłata 1000 zl. 26.09.2018</t>
  </si>
  <si>
    <t>2000 ZŁ. 28.09.2018</t>
  </si>
  <si>
    <t>2000 ZŁ 10.10.2018</t>
  </si>
  <si>
    <t>1022,78 ZŁ  04.09.2018</t>
  </si>
  <si>
    <t>1463,30 ZŁ.  17.10.2018</t>
  </si>
  <si>
    <t xml:space="preserve">1111,39 NALEŻNOŚĆ GŁÓWNA </t>
  </si>
  <si>
    <t>210   ZŁ 04.09.2018 -KOSZTY PROCESU</t>
  </si>
  <si>
    <t>wpł. 02.01.2013</t>
  </si>
  <si>
    <t>134,38 ODSETKI</t>
  </si>
  <si>
    <t>210 -KOSZTY PROCESU</t>
  </si>
  <si>
    <t>7,52 NADPŁ.</t>
  </si>
  <si>
    <t>1000 ZŁ 24.10.2018</t>
  </si>
  <si>
    <t>1000 ZŁ  05.11.2018</t>
  </si>
  <si>
    <t>wpłata 1000 31.10.2018</t>
  </si>
  <si>
    <t>225 zł 29.10.2018 - wpłata przez sąd</t>
  </si>
  <si>
    <t>253,96 07.11.2018</t>
  </si>
  <si>
    <t>85 ZŁ  16.10.2018,;77,32- 29.10 -wpł.komornik; 85 zł 16.11.2018 -komornik</t>
  </si>
  <si>
    <t>Było zapłacone w dniu przekazania do DSK</t>
  </si>
  <si>
    <t>08.08.2016</t>
  </si>
  <si>
    <t>23.08.2016</t>
  </si>
  <si>
    <t>26.10.2016</t>
  </si>
  <si>
    <t>18.11.2016</t>
  </si>
  <si>
    <t>02.12.2016</t>
  </si>
  <si>
    <t>08.02.2017</t>
  </si>
  <si>
    <t>08.03.2017</t>
  </si>
  <si>
    <t>07.04.2017</t>
  </si>
  <si>
    <t>15.05.2017</t>
  </si>
  <si>
    <t>20.06.2017</t>
  </si>
  <si>
    <t>27.07.2017</t>
  </si>
  <si>
    <t>25.08.2017</t>
  </si>
  <si>
    <t>21.09.2017</t>
  </si>
  <si>
    <t>31.01.2018</t>
  </si>
  <si>
    <t>08.05.2018</t>
  </si>
  <si>
    <t>06.06.2018</t>
  </si>
  <si>
    <t>26.07.2018</t>
  </si>
  <si>
    <t>30.08.2018</t>
  </si>
  <si>
    <t>Wpłaty komornika</t>
  </si>
  <si>
    <t>rozliczenie zapłacone</t>
  </si>
  <si>
    <t>1,72 zł -23.10.2015; 18,72 zł- 21.09.2018</t>
  </si>
  <si>
    <t>112,60 zł - 21.09.2018</t>
  </si>
  <si>
    <t>101,16 zł - 23.10.2015; 4000 zł - 23.12.2015; 316,99 zł - 23.03.2018</t>
  </si>
  <si>
    <t>2600 zł - 30.08.2017;  129,01 zł - 23.03.2018;  1299,29 zł - 20.06.2018; 1251 zł - 19.12.2017</t>
  </si>
  <si>
    <t>1168,68 zł - 21.09.2018;  1129,05 zł - 20.06.2018</t>
  </si>
  <si>
    <t>3749 zł - 19.12.2017</t>
  </si>
  <si>
    <t>141,77 zł - 16.11.2016</t>
  </si>
  <si>
    <t>119,81 zł - 02.01.2018</t>
  </si>
  <si>
    <t>246 zł - 22.10.2015</t>
  </si>
  <si>
    <t>100 zł - 18.09.2017; 100 zł-20.06.2017; 300 zł-22.03.2018; 400 zł-10.02.2017; 600 zł-02.02.2017; 1000 zł - 09.03.2016</t>
  </si>
  <si>
    <t>201,67 zł -14.08.18; 170 zł-11.09.2018; 0,32 zł - nadpł z 2015r.; 85 zł-16.10.2018; 77,32zł-29.10.2018; 85 zł-16.11.2018</t>
  </si>
  <si>
    <t>FN-36-ZTM/06/2018</t>
  </si>
  <si>
    <t>FN-24-ZTM/06/2018</t>
  </si>
  <si>
    <t>04.07.2018</t>
  </si>
  <si>
    <t>29.07.2018</t>
  </si>
  <si>
    <t>przekazane 26.11.2018</t>
  </si>
  <si>
    <t>11.2018</t>
  </si>
  <si>
    <t>FN-117/ZTM/07/2018</t>
  </si>
  <si>
    <t>FN-118/ZTM/07/2018</t>
  </si>
  <si>
    <t>FN-154/ZTM/07/2018</t>
  </si>
  <si>
    <t>FN-153/ZTM/07/2018</t>
  </si>
  <si>
    <t>12.07.2018</t>
  </si>
  <si>
    <t>20.07.2018</t>
  </si>
  <si>
    <t xml:space="preserve">FKT/FN-23/ZTM/06/2018          </t>
  </si>
  <si>
    <t xml:space="preserve">FKT/FN-34/ZTM/06/2018          </t>
  </si>
  <si>
    <t>571,66 zł-20.06.2018</t>
  </si>
  <si>
    <t>WPŁATA 1000 ZŁ 26.11.2018</t>
  </si>
  <si>
    <t>1000 ZŁ 28.11.2018</t>
  </si>
  <si>
    <t>wpłata 1010 03.12.2018</t>
  </si>
  <si>
    <t>WPŁATA 249,16 13.12.2018</t>
  </si>
  <si>
    <t>wpłata 100,45 - 13.12.2018</t>
  </si>
  <si>
    <t>85 ZŁ  16.10.2018,;77,32- 29.10 -wpł.komornik; 85 zł 16.11.2018 -komornik, 170 ZŁ -18.12.2018</t>
  </si>
  <si>
    <t>WPŁATA 1000 ZŁ 20.12.2018</t>
  </si>
  <si>
    <t>1000 ZŁ 20.12.2018</t>
  </si>
  <si>
    <t>wpłata 1000 zł 27.12.2018</t>
  </si>
  <si>
    <t>2880 zł 03.01.2018</t>
  </si>
  <si>
    <t>wpłata 308,98-09.01.2019, 124,58 zł-09.01.2019</t>
  </si>
  <si>
    <t>Zał. nr 1</t>
  </si>
  <si>
    <t>z dnia …..</t>
  </si>
  <si>
    <t>STATUS PROWADZONYCH SPRAW NA DZIEŃ …………………</t>
  </si>
  <si>
    <t>Data przekazania do DSK</t>
  </si>
  <si>
    <t>Aktualny status sprawy</t>
  </si>
  <si>
    <t>Wpłaty od ….</t>
  </si>
  <si>
    <t>do Umowy nr  ZTM.EG.0714.1.2.2022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</si>
</sst>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/mm/yyyy"/>
    <numFmt numFmtId="166" formatCode="yyyy/mm/dd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9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6" fillId="0" borderId="1" xfId="0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7" fillId="0" borderId="2" xfId="2" applyFont="1" applyBorder="1" applyAlignment="1">
      <alignment horizontal="right" vertical="center" shrinkToFit="1"/>
    </xf>
    <xf numFmtId="0" fontId="7" fillId="0" borderId="1" xfId="2" applyFont="1" applyFill="1" applyBorder="1" applyAlignment="1">
      <alignment horizontal="center" vertical="center" shrinkToFit="1"/>
    </xf>
    <xf numFmtId="165" fontId="7" fillId="0" borderId="1" xfId="2" applyNumberFormat="1" applyFont="1" applyFill="1" applyBorder="1" applyAlignment="1">
      <alignment horizontal="center" vertical="center" shrinkToFit="1"/>
    </xf>
    <xf numFmtId="4" fontId="7" fillId="0" borderId="1" xfId="2" applyNumberFormat="1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shrinkToFit="1"/>
    </xf>
    <xf numFmtId="0" fontId="7" fillId="0" borderId="1" xfId="2" applyFont="1" applyBorder="1" applyAlignment="1">
      <alignment horizontal="center" vertical="center" shrinkToFit="1"/>
    </xf>
    <xf numFmtId="4" fontId="7" fillId="0" borderId="1" xfId="2" applyNumberFormat="1" applyFont="1" applyBorder="1" applyAlignment="1">
      <alignment horizontal="center" vertical="center" shrinkToFit="1"/>
    </xf>
    <xf numFmtId="4" fontId="7" fillId="0" borderId="1" xfId="2" applyNumberFormat="1" applyFont="1" applyFill="1" applyBorder="1" applyAlignment="1">
      <alignment horizontal="right" vertical="center" shrinkToFit="1"/>
    </xf>
    <xf numFmtId="0" fontId="7" fillId="0" borderId="3" xfId="2" applyFont="1" applyBorder="1" applyAlignment="1">
      <alignment shrinkToFit="1"/>
    </xf>
    <xf numFmtId="165" fontId="7" fillId="0" borderId="1" xfId="2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right" shrinkToFit="1"/>
    </xf>
    <xf numFmtId="0" fontId="0" fillId="0" borderId="2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4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right" vertical="center" shrinkToFit="1"/>
    </xf>
    <xf numFmtId="0" fontId="0" fillId="0" borderId="4" xfId="0" applyFont="1" applyFill="1" applyBorder="1" applyAlignment="1">
      <alignment horizontal="right" vertical="center" shrinkToFit="1"/>
    </xf>
    <xf numFmtId="0" fontId="7" fillId="0" borderId="2" xfId="2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9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164" fontId="2" fillId="0" borderId="1" xfId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64" fontId="0" fillId="0" borderId="1" xfId="1" applyFont="1" applyFill="1" applyBorder="1" applyAlignment="1">
      <alignment horizontal="center" vertical="center" shrinkToFit="1"/>
    </xf>
    <xf numFmtId="4" fontId="8" fillId="0" borderId="1" xfId="0" applyNumberFormat="1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165" fontId="5" fillId="0" borderId="1" xfId="2" applyNumberFormat="1" applyFont="1" applyBorder="1" applyAlignment="1">
      <alignment horizontal="center" vertical="center" shrinkToFit="1"/>
    </xf>
    <xf numFmtId="4" fontId="5" fillId="0" borderId="1" xfId="2" applyNumberFormat="1" applyFont="1" applyBorder="1" applyAlignment="1">
      <alignment horizontal="center" vertical="center" shrinkToFit="1"/>
    </xf>
    <xf numFmtId="0" fontId="7" fillId="0" borderId="4" xfId="2" applyFont="1" applyBorder="1" applyAlignment="1">
      <alignment horizontal="right" shrinkToFit="1"/>
    </xf>
    <xf numFmtId="164" fontId="0" fillId="0" borderId="1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2" applyFont="1" applyBorder="1" applyAlignment="1">
      <alignment vertical="center" shrinkToFit="1"/>
    </xf>
    <xf numFmtId="0" fontId="0" fillId="0" borderId="1" xfId="1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" fontId="0" fillId="0" borderId="2" xfId="0" applyNumberFormat="1" applyFont="1" applyFill="1" applyBorder="1" applyAlignment="1">
      <alignment horizontal="center" vertical="center" shrinkToFit="1"/>
    </xf>
    <xf numFmtId="0" fontId="7" fillId="0" borderId="3" xfId="2" applyFont="1" applyBorder="1" applyAlignment="1">
      <alignment horizontal="right" vertical="center" shrinkToFit="1"/>
    </xf>
    <xf numFmtId="0" fontId="6" fillId="0" borderId="0" xfId="0" applyFont="1" applyAlignment="1">
      <alignment shrinkToFit="1"/>
    </xf>
    <xf numFmtId="0" fontId="4" fillId="0" borderId="3" xfId="2" applyFont="1" applyBorder="1" applyAlignment="1">
      <alignment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right" shrinkToFit="1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shrinkToFit="1"/>
    </xf>
    <xf numFmtId="4" fontId="6" fillId="0" borderId="0" xfId="0" applyNumberFormat="1" applyFont="1" applyFill="1" applyAlignment="1">
      <alignment shrinkToFit="1"/>
    </xf>
    <xf numFmtId="164" fontId="6" fillId="0" borderId="0" xfId="0" applyNumberFormat="1" applyFont="1" applyFill="1" applyAlignment="1">
      <alignment shrinkToFit="1"/>
    </xf>
    <xf numFmtId="164" fontId="2" fillId="0" borderId="1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164" fontId="0" fillId="0" borderId="0" xfId="0" applyNumberFormat="1" applyFont="1" applyFill="1" applyAlignment="1">
      <alignment shrinkToFit="1"/>
    </xf>
    <xf numFmtId="164" fontId="2" fillId="0" borderId="1" xfId="1" applyFont="1" applyFill="1" applyBorder="1" applyAlignment="1">
      <alignment horizontal="right" vertical="center" shrinkToFit="1"/>
    </xf>
    <xf numFmtId="164" fontId="8" fillId="0" borderId="1" xfId="0" applyNumberFormat="1" applyFont="1" applyFill="1" applyBorder="1" applyAlignment="1">
      <alignment horizontal="right" vertical="center" shrinkToFit="1"/>
    </xf>
    <xf numFmtId="4" fontId="5" fillId="0" borderId="1" xfId="2" applyNumberFormat="1" applyFont="1" applyFill="1" applyBorder="1" applyAlignment="1">
      <alignment horizontal="right" vertical="center" shrinkToFit="1"/>
    </xf>
    <xf numFmtId="164" fontId="0" fillId="0" borderId="2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/>
    <xf numFmtId="4" fontId="0" fillId="0" borderId="0" xfId="0" applyNumberFormat="1" applyFont="1" applyFill="1"/>
    <xf numFmtId="0" fontId="0" fillId="0" borderId="3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7" fillId="0" borderId="8" xfId="2" applyFont="1" applyBorder="1" applyAlignment="1">
      <alignment shrinkToFit="1"/>
    </xf>
    <xf numFmtId="0" fontId="0" fillId="0" borderId="8" xfId="0" applyFont="1" applyBorder="1" applyAlignment="1">
      <alignment shrinkToFit="1"/>
    </xf>
    <xf numFmtId="0" fontId="0" fillId="0" borderId="9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8" xfId="2" applyFont="1" applyBorder="1" applyAlignment="1">
      <alignment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center"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7" fillId="0" borderId="11" xfId="2" applyFont="1" applyBorder="1" applyAlignment="1">
      <alignment shrinkToFit="1"/>
    </xf>
    <xf numFmtId="164" fontId="0" fillId="0" borderId="0" xfId="0" applyNumberFormat="1"/>
    <xf numFmtId="0" fontId="4" fillId="0" borderId="3" xfId="2" applyBorder="1"/>
    <xf numFmtId="4" fontId="6" fillId="0" borderId="0" xfId="0" applyNumberFormat="1" applyFont="1"/>
    <xf numFmtId="0" fontId="0" fillId="0" borderId="1" xfId="0" applyBorder="1"/>
    <xf numFmtId="0" fontId="11" fillId="0" borderId="1" xfId="0" applyFont="1" applyBorder="1"/>
    <xf numFmtId="0" fontId="12" fillId="0" borderId="1" xfId="0" applyFont="1" applyBorder="1"/>
    <xf numFmtId="0" fontId="6" fillId="0" borderId="0" xfId="0" applyFont="1"/>
    <xf numFmtId="4" fontId="12" fillId="0" borderId="1" xfId="0" applyNumberFormat="1" applyFont="1" applyBorder="1"/>
    <xf numFmtId="0" fontId="0" fillId="0" borderId="1" xfId="0" applyBorder="1" applyAlignment="1">
      <alignment shrinkToFit="1"/>
    </xf>
    <xf numFmtId="0" fontId="10" fillId="0" borderId="1" xfId="0" applyFont="1" applyBorder="1" applyAlignment="1">
      <alignment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shrinkToFit="1"/>
    </xf>
    <xf numFmtId="0" fontId="7" fillId="2" borderId="1" xfId="2" applyFont="1" applyFill="1" applyBorder="1" applyAlignment="1">
      <alignment horizontal="center" vertical="center" shrinkToFit="1"/>
    </xf>
    <xf numFmtId="165" fontId="7" fillId="2" borderId="1" xfId="2" applyNumberFormat="1" applyFont="1" applyFill="1" applyBorder="1" applyAlignment="1">
      <alignment horizontal="center" vertical="center" shrinkToFit="1"/>
    </xf>
    <xf numFmtId="4" fontId="7" fillId="2" borderId="1" xfId="2" applyNumberFormat="1" applyFont="1" applyFill="1" applyBorder="1" applyAlignment="1">
      <alignment horizontal="center" vertical="center" shrinkToFit="1"/>
    </xf>
    <xf numFmtId="4" fontId="7" fillId="2" borderId="1" xfId="2" applyNumberFormat="1" applyFont="1" applyFill="1" applyBorder="1" applyAlignment="1">
      <alignment horizontal="right" vertical="center" shrinkToFit="1"/>
    </xf>
    <xf numFmtId="0" fontId="7" fillId="2" borderId="3" xfId="2" applyFont="1" applyFill="1" applyBorder="1" applyAlignment="1">
      <alignment shrinkToFit="1"/>
    </xf>
    <xf numFmtId="0" fontId="10" fillId="2" borderId="8" xfId="0" applyFont="1" applyFill="1" applyBorder="1" applyAlignment="1">
      <alignment shrinkToFit="1"/>
    </xf>
    <xf numFmtId="0" fontId="7" fillId="0" borderId="0" xfId="2" applyFont="1" applyBorder="1" applyAlignment="1">
      <alignment horizontal="right" vertical="center" shrinkToFit="1"/>
    </xf>
    <xf numFmtId="0" fontId="7" fillId="0" borderId="2" xfId="2" applyFont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center" vertical="center" shrinkToFit="1"/>
    </xf>
    <xf numFmtId="165" fontId="7" fillId="0" borderId="2" xfId="2" applyNumberFormat="1" applyFont="1" applyBorder="1" applyAlignment="1">
      <alignment horizontal="center" vertical="center" shrinkToFit="1"/>
    </xf>
    <xf numFmtId="4" fontId="7" fillId="0" borderId="2" xfId="2" applyNumberFormat="1" applyFont="1" applyBorder="1" applyAlignment="1">
      <alignment horizontal="center" vertical="center" shrinkToFit="1"/>
    </xf>
    <xf numFmtId="4" fontId="7" fillId="0" borderId="2" xfId="2" applyNumberFormat="1" applyFont="1" applyFill="1" applyBorder="1" applyAlignment="1">
      <alignment horizontal="right" vertical="center" shrinkToFit="1"/>
    </xf>
    <xf numFmtId="0" fontId="10" fillId="0" borderId="3" xfId="0" applyFont="1" applyBorder="1" applyAlignment="1">
      <alignment shrinkToFit="1"/>
    </xf>
    <xf numFmtId="0" fontId="7" fillId="0" borderId="1" xfId="2" applyFont="1" applyBorder="1" applyAlignment="1">
      <alignment shrinkToFit="1"/>
    </xf>
    <xf numFmtId="4" fontId="7" fillId="2" borderId="2" xfId="2" applyNumberFormat="1" applyFont="1" applyFill="1" applyBorder="1" applyAlignment="1">
      <alignment horizontal="right" vertical="center" shrinkToFit="1"/>
    </xf>
    <xf numFmtId="0" fontId="7" fillId="0" borderId="5" xfId="2" applyFont="1" applyBorder="1" applyAlignment="1">
      <alignment shrinkToFit="1"/>
    </xf>
    <xf numFmtId="0" fontId="10" fillId="0" borderId="5" xfId="0" applyFont="1" applyBorder="1" applyAlignment="1">
      <alignment shrinkToFit="1"/>
    </xf>
    <xf numFmtId="16" fontId="7" fillId="2" borderId="3" xfId="2" applyNumberFormat="1" applyFont="1" applyFill="1" applyBorder="1" applyAlignment="1">
      <alignment shrinkToFit="1"/>
    </xf>
    <xf numFmtId="0" fontId="7" fillId="2" borderId="2" xfId="2" applyFont="1" applyFill="1" applyBorder="1" applyAlignment="1">
      <alignment horizontal="right" vertical="center" shrinkToFit="1"/>
    </xf>
    <xf numFmtId="0" fontId="7" fillId="2" borderId="2" xfId="2" applyFont="1" applyFill="1" applyBorder="1" applyAlignment="1">
      <alignment horizontal="center" vertical="center" shrinkToFit="1"/>
    </xf>
    <xf numFmtId="4" fontId="7" fillId="2" borderId="2" xfId="2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center" vertical="center" shrinkToFit="1"/>
    </xf>
    <xf numFmtId="4" fontId="0" fillId="2" borderId="1" xfId="0" applyNumberFormat="1" applyFont="1" applyFill="1" applyBorder="1" applyAlignment="1">
      <alignment horizontal="center" vertical="center" shrinkToFit="1"/>
    </xf>
    <xf numFmtId="164" fontId="0" fillId="2" borderId="1" xfId="0" applyNumberFormat="1" applyFont="1" applyFill="1" applyBorder="1" applyAlignment="1">
      <alignment horizontal="right" vertical="center" shrinkToFit="1"/>
    </xf>
    <xf numFmtId="0" fontId="0" fillId="2" borderId="2" xfId="0" applyFont="1" applyFill="1" applyBorder="1" applyAlignment="1">
      <alignment horizontal="right" vertical="center" shrinkToFit="1"/>
    </xf>
    <xf numFmtId="4" fontId="0" fillId="2" borderId="2" xfId="0" applyNumberFormat="1" applyFont="1" applyFill="1" applyBorder="1" applyAlignment="1">
      <alignment horizontal="center" vertical="center" shrinkToFit="1"/>
    </xf>
    <xf numFmtId="164" fontId="0" fillId="2" borderId="2" xfId="0" applyNumberFormat="1" applyFont="1" applyFill="1" applyBorder="1" applyAlignment="1">
      <alignment horizontal="right" vertical="center" shrinkToFit="1"/>
    </xf>
    <xf numFmtId="0" fontId="7" fillId="2" borderId="1" xfId="2" applyFont="1" applyFill="1" applyBorder="1" applyAlignment="1">
      <alignment shrinkToFit="1"/>
    </xf>
    <xf numFmtId="165" fontId="7" fillId="2" borderId="2" xfId="2" applyNumberFormat="1" applyFont="1" applyFill="1" applyBorder="1" applyAlignment="1">
      <alignment horizontal="center" vertical="center" shrinkToFit="1"/>
    </xf>
    <xf numFmtId="164" fontId="0" fillId="0" borderId="2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shrinkToFit="1"/>
    </xf>
    <xf numFmtId="0" fontId="0" fillId="2" borderId="1" xfId="0" applyFont="1" applyFill="1" applyBorder="1" applyAlignment="1">
      <alignment horizontal="right" shrinkToFit="1"/>
    </xf>
    <xf numFmtId="0" fontId="0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164" fontId="6" fillId="2" borderId="1" xfId="0" applyNumberFormat="1" applyFont="1" applyFill="1" applyBorder="1" applyAlignment="1">
      <alignment shrinkToFit="1"/>
    </xf>
    <xf numFmtId="0" fontId="0" fillId="0" borderId="1" xfId="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4" fontId="5" fillId="0" borderId="2" xfId="2" applyNumberFormat="1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center" vertical="center" shrinkToFit="1"/>
    </xf>
    <xf numFmtId="165" fontId="5" fillId="2" borderId="1" xfId="2" applyNumberFormat="1" applyFont="1" applyFill="1" applyBorder="1" applyAlignment="1">
      <alignment horizontal="center" vertical="center" shrinkToFit="1"/>
    </xf>
    <xf numFmtId="4" fontId="5" fillId="2" borderId="1" xfId="2" applyNumberFormat="1" applyFont="1" applyFill="1" applyBorder="1" applyAlignment="1">
      <alignment horizontal="center" vertical="center" shrinkToFit="1"/>
    </xf>
    <xf numFmtId="4" fontId="5" fillId="2" borderId="1" xfId="2" applyNumberFormat="1" applyFont="1" applyFill="1" applyBorder="1" applyAlignment="1">
      <alignment horizontal="right" vertical="center" shrinkToFit="1"/>
    </xf>
    <xf numFmtId="0" fontId="4" fillId="2" borderId="1" xfId="2" applyFont="1" applyFill="1" applyBorder="1" applyAlignment="1">
      <alignment shrinkToFit="1"/>
    </xf>
    <xf numFmtId="0" fontId="10" fillId="2" borderId="1" xfId="0" applyFont="1" applyFill="1" applyBorder="1" applyAlignment="1">
      <alignment shrinkToFit="1"/>
    </xf>
    <xf numFmtId="0" fontId="7" fillId="2" borderId="1" xfId="2" applyFont="1" applyFill="1" applyBorder="1" applyAlignment="1">
      <alignment horizontal="right" vertical="center" shrinkToFit="1"/>
    </xf>
    <xf numFmtId="4" fontId="13" fillId="0" borderId="2" xfId="2" applyNumberFormat="1" applyFont="1" applyFill="1" applyBorder="1" applyAlignment="1">
      <alignment horizontal="right" vertical="center" shrinkToFit="1"/>
    </xf>
    <xf numFmtId="0" fontId="14" fillId="4" borderId="5" xfId="2" applyFont="1" applyFill="1" applyBorder="1" applyAlignment="1">
      <alignment shrinkToFit="1"/>
    </xf>
    <xf numFmtId="0" fontId="0" fillId="4" borderId="5" xfId="0" applyFill="1" applyBorder="1" applyAlignment="1">
      <alignment shrinkToFit="1"/>
    </xf>
    <xf numFmtId="0" fontId="0" fillId="2" borderId="5" xfId="0" applyFill="1" applyBorder="1" applyAlignment="1">
      <alignment shrinkToFit="1"/>
    </xf>
    <xf numFmtId="0" fontId="0" fillId="2" borderId="1" xfId="0" applyFill="1" applyBorder="1" applyAlignment="1">
      <alignment shrinkToFit="1"/>
    </xf>
    <xf numFmtId="164" fontId="6" fillId="5" borderId="0" xfId="0" applyNumberFormat="1" applyFont="1" applyFill="1" applyAlignment="1">
      <alignment shrinkToFit="1"/>
    </xf>
    <xf numFmtId="0" fontId="0" fillId="5" borderId="0" xfId="0" applyFont="1" applyFill="1" applyAlignment="1">
      <alignment horizontal="right" shrinkToFit="1"/>
    </xf>
    <xf numFmtId="0" fontId="0" fillId="5" borderId="0" xfId="0" applyFont="1" applyFill="1" applyAlignment="1">
      <alignment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0" xfId="0" applyFont="1" applyFill="1" applyAlignment="1">
      <alignment horizontal="center" vertical="center" shrinkToFit="1"/>
    </xf>
    <xf numFmtId="0" fontId="6" fillId="5" borderId="0" xfId="0" applyFont="1" applyFill="1" applyAlignment="1">
      <alignment shrinkToFit="1"/>
    </xf>
    <xf numFmtId="0" fontId="7" fillId="5" borderId="1" xfId="2" applyFont="1" applyFill="1" applyBorder="1" applyAlignment="1">
      <alignment horizontal="center" vertical="center" shrinkToFit="1"/>
    </xf>
    <xf numFmtId="4" fontId="7" fillId="5" borderId="1" xfId="2" applyNumberFormat="1" applyFont="1" applyFill="1" applyBorder="1" applyAlignment="1">
      <alignment horizontal="right" vertical="center" shrinkToFit="1"/>
    </xf>
    <xf numFmtId="0" fontId="7" fillId="5" borderId="0" xfId="2" applyFont="1" applyFill="1" applyBorder="1" applyAlignment="1">
      <alignment horizontal="right" vertical="center" shrinkToFit="1"/>
    </xf>
    <xf numFmtId="0" fontId="7" fillId="5" borderId="0" xfId="2" applyFont="1" applyFill="1" applyBorder="1" applyAlignment="1">
      <alignment horizontal="center" vertical="center" shrinkToFit="1"/>
    </xf>
    <xf numFmtId="165" fontId="7" fillId="5" borderId="0" xfId="2" applyNumberFormat="1" applyFont="1" applyFill="1" applyBorder="1" applyAlignment="1">
      <alignment horizontal="center" vertical="center" shrinkToFit="1"/>
    </xf>
    <xf numFmtId="4" fontId="7" fillId="5" borderId="0" xfId="2" applyNumberFormat="1" applyFont="1" applyFill="1" applyBorder="1" applyAlignment="1">
      <alignment horizontal="center" vertical="center" shrinkToFit="1"/>
    </xf>
    <xf numFmtId="4" fontId="13" fillId="5" borderId="0" xfId="2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shrinkToFit="1"/>
    </xf>
    <xf numFmtId="0" fontId="7" fillId="5" borderId="2" xfId="2" applyFont="1" applyFill="1" applyBorder="1" applyAlignment="1">
      <alignment horizontal="right" vertical="center" shrinkToFit="1"/>
    </xf>
    <xf numFmtId="165" fontId="7" fillId="5" borderId="1" xfId="2" applyNumberFormat="1" applyFont="1" applyFill="1" applyBorder="1" applyAlignment="1">
      <alignment horizontal="center" vertical="center" shrinkToFit="1"/>
    </xf>
    <xf numFmtId="4" fontId="7" fillId="5" borderId="1" xfId="2" applyNumberFormat="1" applyFont="1" applyFill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right" vertical="center" shrinkToFit="1"/>
    </xf>
    <xf numFmtId="4" fontId="0" fillId="5" borderId="1" xfId="0" applyNumberFormat="1" applyFont="1" applyFill="1" applyBorder="1" applyAlignment="1">
      <alignment horizontal="center" vertical="center" shrinkToFit="1"/>
    </xf>
    <xf numFmtId="164" fontId="0" fillId="5" borderId="1" xfId="0" applyNumberFormat="1" applyFont="1" applyFill="1" applyBorder="1" applyAlignment="1">
      <alignment horizontal="right" vertical="center" shrinkToFit="1"/>
    </xf>
    <xf numFmtId="0" fontId="7" fillId="2" borderId="2" xfId="2" applyFont="1" applyFill="1" applyBorder="1" applyAlignment="1">
      <alignment shrinkToFit="1"/>
    </xf>
    <xf numFmtId="0" fontId="7" fillId="6" borderId="1" xfId="2" applyFont="1" applyFill="1" applyBorder="1" applyAlignment="1">
      <alignment horizontal="center" vertical="center" shrinkToFit="1"/>
    </xf>
    <xf numFmtId="165" fontId="7" fillId="6" borderId="1" xfId="2" applyNumberFormat="1" applyFont="1" applyFill="1" applyBorder="1" applyAlignment="1">
      <alignment horizontal="center" vertical="center" shrinkToFit="1"/>
    </xf>
    <xf numFmtId="4" fontId="7" fillId="6" borderId="1" xfId="2" applyNumberFormat="1" applyFont="1" applyFill="1" applyBorder="1" applyAlignment="1">
      <alignment horizontal="center" vertical="center" shrinkToFit="1"/>
    </xf>
    <xf numFmtId="4" fontId="7" fillId="6" borderId="1" xfId="2" applyNumberFormat="1" applyFont="1" applyFill="1" applyBorder="1" applyAlignment="1">
      <alignment horizontal="right" vertical="center" shrinkToFit="1"/>
    </xf>
    <xf numFmtId="0" fontId="7" fillId="6" borderId="1" xfId="2" applyFont="1" applyFill="1" applyBorder="1" applyAlignment="1">
      <alignment shrinkToFit="1"/>
    </xf>
    <xf numFmtId="0" fontId="7" fillId="6" borderId="2" xfId="2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shrinkToFit="1"/>
    </xf>
    <xf numFmtId="0" fontId="0" fillId="6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shrinkToFit="1"/>
    </xf>
    <xf numFmtId="164" fontId="6" fillId="6" borderId="1" xfId="0" applyNumberFormat="1" applyFont="1" applyFill="1" applyBorder="1" applyAlignment="1">
      <alignment shrinkToFit="1"/>
    </xf>
    <xf numFmtId="0" fontId="0" fillId="6" borderId="2" xfId="0" applyFill="1" applyBorder="1" applyAlignment="1">
      <alignment shrinkToFit="1"/>
    </xf>
    <xf numFmtId="164" fontId="3" fillId="7" borderId="1" xfId="0" applyNumberFormat="1" applyFont="1" applyFill="1" applyBorder="1" applyAlignment="1">
      <alignment horizontal="right" vertical="center" shrinkToFit="1"/>
    </xf>
    <xf numFmtId="4" fontId="0" fillId="7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64" fontId="2" fillId="0" borderId="2" xfId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center" shrinkToFit="1"/>
    </xf>
    <xf numFmtId="164" fontId="0" fillId="0" borderId="1" xfId="0" applyNumberFormat="1" applyFont="1" applyFill="1" applyBorder="1" applyAlignment="1">
      <alignment shrinkToFit="1"/>
    </xf>
    <xf numFmtId="4" fontId="7" fillId="8" borderId="1" xfId="2" applyNumberFormat="1" applyFont="1" applyFill="1" applyBorder="1" applyAlignment="1">
      <alignment horizontal="right" vertical="center" shrinkToFit="1"/>
    </xf>
    <xf numFmtId="164" fontId="6" fillId="8" borderId="1" xfId="0" applyNumberFormat="1" applyFont="1" applyFill="1" applyBorder="1" applyAlignment="1">
      <alignment shrinkToFit="1"/>
    </xf>
    <xf numFmtId="0" fontId="7" fillId="0" borderId="0" xfId="2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shrinkToFit="1"/>
    </xf>
    <xf numFmtId="0" fontId="15" fillId="0" borderId="1" xfId="2" applyFont="1" applyFill="1" applyBorder="1" applyAlignment="1">
      <alignment horizontal="center" vertical="center" shrinkToFit="1"/>
    </xf>
    <xf numFmtId="4" fontId="6" fillId="8" borderId="1" xfId="0" applyNumberFormat="1" applyFont="1" applyFill="1" applyBorder="1" applyAlignment="1">
      <alignment shrinkToFit="1"/>
    </xf>
    <xf numFmtId="0" fontId="10" fillId="0" borderId="5" xfId="0" applyFont="1" applyFill="1" applyBorder="1" applyAlignment="1">
      <alignment shrinkToFit="1"/>
    </xf>
    <xf numFmtId="0" fontId="0" fillId="6" borderId="0" xfId="0" applyFont="1" applyFill="1"/>
    <xf numFmtId="0" fontId="0" fillId="9" borderId="0" xfId="0" applyFont="1" applyFill="1"/>
    <xf numFmtId="0" fontId="7" fillId="0" borderId="12" xfId="2" applyFont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2" borderId="12" xfId="0" applyFont="1" applyFill="1" applyBorder="1" applyAlignment="1">
      <alignment horizontal="right" vertical="center" shrinkToFit="1"/>
    </xf>
    <xf numFmtId="0" fontId="0" fillId="2" borderId="13" xfId="0" applyFont="1" applyFill="1" applyBorder="1" applyAlignment="1">
      <alignment horizontal="right" vertical="center" shrinkToFit="1"/>
    </xf>
    <xf numFmtId="0" fontId="7" fillId="0" borderId="12" xfId="2" applyFont="1" applyFill="1" applyBorder="1" applyAlignment="1">
      <alignment horizontal="right" vertical="center" shrinkToFit="1"/>
    </xf>
    <xf numFmtId="0" fontId="0" fillId="5" borderId="12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shrinkToFit="1"/>
    </xf>
    <xf numFmtId="0" fontId="7" fillId="0" borderId="14" xfId="2" applyFont="1" applyBorder="1" applyAlignment="1">
      <alignment horizontal="right" vertical="center" shrinkToFit="1"/>
    </xf>
    <xf numFmtId="0" fontId="7" fillId="2" borderId="12" xfId="2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right" vertical="center" shrinkToFit="1"/>
    </xf>
    <xf numFmtId="0" fontId="7" fillId="0" borderId="10" xfId="2" applyFont="1" applyBorder="1" applyAlignment="1">
      <alignment horizontal="right" shrinkToFit="1"/>
    </xf>
    <xf numFmtId="0" fontId="7" fillId="0" borderId="10" xfId="2" applyFont="1" applyFill="1" applyBorder="1" applyAlignment="1">
      <alignment horizontal="right" shrinkToFit="1"/>
    </xf>
    <xf numFmtId="0" fontId="0" fillId="2" borderId="13" xfId="0" applyFont="1" applyFill="1" applyBorder="1" applyAlignment="1">
      <alignment horizontal="right" shrinkToFit="1"/>
    </xf>
    <xf numFmtId="0" fontId="5" fillId="0" borderId="12" xfId="2" applyFont="1" applyBorder="1" applyAlignment="1">
      <alignment vertical="center" shrinkToFit="1"/>
    </xf>
    <xf numFmtId="0" fontId="7" fillId="0" borderId="5" xfId="2" applyFont="1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7" fillId="0" borderId="9" xfId="2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2" borderId="7" xfId="2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4" fillId="0" borderId="5" xfId="2" applyFont="1" applyBorder="1" applyAlignment="1">
      <alignment shrinkToFit="1"/>
    </xf>
    <xf numFmtId="0" fontId="4" fillId="0" borderId="9" xfId="2" applyFont="1" applyBorder="1" applyAlignment="1">
      <alignment shrinkToFit="1"/>
    </xf>
    <xf numFmtId="0" fontId="7" fillId="2" borderId="4" xfId="2" applyFont="1" applyFill="1" applyBorder="1" applyAlignment="1">
      <alignment shrinkToFit="1"/>
    </xf>
    <xf numFmtId="0" fontId="7" fillId="6" borderId="7" xfId="2" applyFont="1" applyFill="1" applyBorder="1" applyAlignment="1">
      <alignment shrinkToFit="1"/>
    </xf>
    <xf numFmtId="0" fontId="7" fillId="0" borderId="15" xfId="2" applyFont="1" applyBorder="1" applyAlignment="1">
      <alignment shrinkToFit="1"/>
    </xf>
    <xf numFmtId="0" fontId="4" fillId="2" borderId="7" xfId="2" applyFont="1" applyFill="1" applyBorder="1" applyAlignment="1">
      <alignment shrinkToFit="1"/>
    </xf>
    <xf numFmtId="0" fontId="7" fillId="0" borderId="7" xfId="2" applyFont="1" applyBorder="1" applyAlignment="1">
      <alignment shrinkToFit="1"/>
    </xf>
    <xf numFmtId="4" fontId="13" fillId="8" borderId="1" xfId="2" applyNumberFormat="1" applyFont="1" applyFill="1" applyBorder="1" applyAlignment="1">
      <alignment horizontal="right" vertical="center" shrinkToFit="1"/>
    </xf>
    <xf numFmtId="0" fontId="0" fillId="5" borderId="1" xfId="0" applyFont="1" applyFill="1" applyBorder="1" applyAlignment="1">
      <alignment shrinkToFit="1"/>
    </xf>
    <xf numFmtId="0" fontId="6" fillId="5" borderId="1" xfId="0" applyFont="1" applyFill="1" applyBorder="1" applyAlignment="1">
      <alignment shrinkToFit="1"/>
    </xf>
    <xf numFmtId="164" fontId="0" fillId="8" borderId="1" xfId="0" applyNumberFormat="1" applyFont="1" applyFill="1" applyBorder="1" applyAlignment="1">
      <alignment shrinkToFit="1"/>
    </xf>
    <xf numFmtId="164" fontId="6" fillId="5" borderId="1" xfId="0" applyNumberFormat="1" applyFont="1" applyFill="1" applyBorder="1" applyAlignment="1">
      <alignment shrinkToFit="1"/>
    </xf>
    <xf numFmtId="0" fontId="0" fillId="10" borderId="1" xfId="0" applyFont="1" applyFill="1" applyBorder="1" applyAlignment="1">
      <alignment shrinkToFit="1"/>
    </xf>
    <xf numFmtId="0" fontId="0" fillId="0" borderId="1" xfId="0" applyFont="1" applyBorder="1" applyAlignment="1">
      <alignment vertical="center" shrinkToFit="1"/>
    </xf>
    <xf numFmtId="0" fontId="0" fillId="9" borderId="1" xfId="0" applyFont="1" applyFill="1" applyBorder="1" applyAlignment="1">
      <alignment horizontal="center" wrapText="1" shrinkToFit="1"/>
    </xf>
    <xf numFmtId="0" fontId="0" fillId="13" borderId="1" xfId="0" applyFont="1" applyFill="1" applyBorder="1" applyAlignment="1">
      <alignment horizont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wrapText="1" shrinkToFit="1"/>
    </xf>
    <xf numFmtId="0" fontId="7" fillId="14" borderId="1" xfId="2" applyFont="1" applyFill="1" applyBorder="1" applyAlignment="1">
      <alignment horizontal="center" vertical="center" shrinkToFit="1"/>
    </xf>
    <xf numFmtId="4" fontId="7" fillId="14" borderId="1" xfId="2" applyNumberFormat="1" applyFont="1" applyFill="1" applyBorder="1" applyAlignment="1">
      <alignment horizontal="right" vertical="center" shrinkToFit="1"/>
    </xf>
    <xf numFmtId="0" fontId="0" fillId="14" borderId="1" xfId="0" applyFill="1" applyBorder="1"/>
    <xf numFmtId="0" fontId="0" fillId="14" borderId="1" xfId="0" applyFont="1" applyFill="1" applyBorder="1" applyAlignment="1">
      <alignment shrinkToFit="1"/>
    </xf>
    <xf numFmtId="0" fontId="0" fillId="4" borderId="2" xfId="0" applyFill="1" applyBorder="1"/>
    <xf numFmtId="0" fontId="7" fillId="4" borderId="2" xfId="2" applyFont="1" applyFill="1" applyBorder="1" applyAlignment="1">
      <alignment horizontal="center" vertical="center" shrinkToFit="1"/>
    </xf>
    <xf numFmtId="4" fontId="0" fillId="4" borderId="2" xfId="0" applyNumberFormat="1" applyFont="1" applyFill="1" applyBorder="1" applyAlignment="1">
      <alignment shrinkToFit="1"/>
    </xf>
    <xf numFmtId="0" fontId="0" fillId="0" borderId="0" xfId="0" applyBorder="1"/>
    <xf numFmtId="4" fontId="0" fillId="0" borderId="0" xfId="0" applyNumberFormat="1" applyFont="1" applyFill="1" applyBorder="1" applyAlignment="1">
      <alignment shrinkToFit="1"/>
    </xf>
    <xf numFmtId="0" fontId="0" fillId="0" borderId="0" xfId="0" applyFont="1" applyBorder="1"/>
    <xf numFmtId="0" fontId="0" fillId="0" borderId="0" xfId="0" applyFill="1" applyBorder="1"/>
    <xf numFmtId="0" fontId="0" fillId="14" borderId="16" xfId="0" applyFill="1" applyBorder="1"/>
    <xf numFmtId="0" fontId="7" fillId="14" borderId="16" xfId="2" applyFont="1" applyFill="1" applyBorder="1" applyAlignment="1">
      <alignment horizontal="center" vertical="center" shrinkToFit="1"/>
    </xf>
    <xf numFmtId="0" fontId="0" fillId="14" borderId="16" xfId="0" applyFont="1" applyFill="1" applyBorder="1" applyAlignment="1">
      <alignment shrinkToFit="1"/>
    </xf>
    <xf numFmtId="0" fontId="0" fillId="14" borderId="1" xfId="0" applyFill="1" applyBorder="1" applyAlignment="1">
      <alignment vertical="top"/>
    </xf>
    <xf numFmtId="0" fontId="16" fillId="14" borderId="1" xfId="0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center" shrinkToFit="1"/>
    </xf>
    <xf numFmtId="4" fontId="7" fillId="0" borderId="1" xfId="2" applyNumberFormat="1" applyFont="1" applyBorder="1" applyAlignment="1">
      <alignment horizontal="right" vertical="center" shrinkToFit="1"/>
    </xf>
    <xf numFmtId="2" fontId="0" fillId="14" borderId="1" xfId="0" applyNumberFormat="1" applyFill="1" applyBorder="1" applyAlignment="1">
      <alignment horizontal="right" vertical="top"/>
    </xf>
    <xf numFmtId="0" fontId="0" fillId="14" borderId="1" xfId="0" applyFill="1" applyBorder="1" applyAlignment="1">
      <alignment horizontal="right" vertical="top"/>
    </xf>
    <xf numFmtId="4" fontId="0" fillId="14" borderId="16" xfId="0" applyNumberFormat="1" applyFont="1" applyFill="1" applyBorder="1" applyAlignment="1">
      <alignment horizontal="right" vertical="center" shrinkToFit="1"/>
    </xf>
    <xf numFmtId="4" fontId="0" fillId="14" borderId="1" xfId="0" applyNumberFormat="1" applyFont="1" applyFill="1" applyBorder="1" applyAlignment="1">
      <alignment horizontal="right" vertical="center" shrinkToFit="1"/>
    </xf>
    <xf numFmtId="4" fontId="0" fillId="4" borderId="2" xfId="0" applyNumberFormat="1" applyFont="1" applyFill="1" applyBorder="1" applyAlignment="1">
      <alignment horizontal="righ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0" fillId="14" borderId="1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center" vertical="center" shrinkToFit="1"/>
    </xf>
    <xf numFmtId="166" fontId="7" fillId="0" borderId="1" xfId="2" applyNumberFormat="1" applyFont="1" applyBorder="1" applyAlignment="1">
      <alignment horizontal="center" vertical="center" shrinkToFit="1"/>
    </xf>
    <xf numFmtId="166" fontId="7" fillId="0" borderId="1" xfId="2" applyNumberFormat="1" applyFont="1" applyFill="1" applyBorder="1" applyAlignment="1">
      <alignment horizontal="center" vertical="center" shrinkToFit="1"/>
    </xf>
    <xf numFmtId="166" fontId="7" fillId="2" borderId="1" xfId="2" applyNumberFormat="1" applyFont="1" applyFill="1" applyBorder="1" applyAlignment="1">
      <alignment horizontal="center" vertical="center" shrinkToFit="1"/>
    </xf>
    <xf numFmtId="166" fontId="7" fillId="14" borderId="1" xfId="2" applyNumberFormat="1" applyFont="1" applyFill="1" applyBorder="1" applyAlignment="1">
      <alignment horizontal="center" vertical="center" shrinkToFit="1"/>
    </xf>
    <xf numFmtId="166" fontId="0" fillId="14" borderId="1" xfId="0" applyNumberFormat="1" applyFill="1" applyBorder="1" applyAlignment="1">
      <alignment horizontal="center" vertical="center"/>
    </xf>
    <xf numFmtId="166" fontId="0" fillId="14" borderId="16" xfId="0" applyNumberFormat="1" applyFont="1" applyFill="1" applyBorder="1" applyAlignment="1">
      <alignment horizontal="center" vertical="center" shrinkToFit="1"/>
    </xf>
    <xf numFmtId="166" fontId="0" fillId="4" borderId="2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" fontId="0" fillId="14" borderId="16" xfId="0" applyNumberFormat="1" applyFont="1" applyFill="1" applyBorder="1" applyAlignment="1">
      <alignment horizontal="right" shrinkToFit="1"/>
    </xf>
    <xf numFmtId="4" fontId="7" fillId="7" borderId="1" xfId="2" applyNumberFormat="1" applyFont="1" applyFill="1" applyBorder="1" applyAlignment="1">
      <alignment horizontal="right" vertical="center" shrinkToFit="1"/>
    </xf>
    <xf numFmtId="0" fontId="0" fillId="7" borderId="0" xfId="0" applyFill="1" applyBorder="1"/>
    <xf numFmtId="0" fontId="0" fillId="8" borderId="0" xfId="0" applyFill="1" applyBorder="1"/>
    <xf numFmtId="4" fontId="6" fillId="0" borderId="0" xfId="0" applyNumberFormat="1" applyFont="1" applyFill="1" applyBorder="1" applyAlignment="1">
      <alignment shrinkToFit="1"/>
    </xf>
    <xf numFmtId="0" fontId="0" fillId="5" borderId="0" xfId="0" applyFill="1" applyBorder="1"/>
    <xf numFmtId="4" fontId="0" fillId="0" borderId="18" xfId="0" applyNumberFormat="1" applyFill="1" applyBorder="1"/>
    <xf numFmtId="4" fontId="7" fillId="0" borderId="0" xfId="2" applyNumberFormat="1" applyFont="1" applyFill="1" applyBorder="1" applyAlignment="1">
      <alignment horizontal="right" vertical="center" shrinkToFit="1"/>
    </xf>
    <xf numFmtId="4" fontId="0" fillId="0" borderId="0" xfId="0" applyNumberFormat="1" applyFill="1" applyBorder="1"/>
    <xf numFmtId="0" fontId="0" fillId="16" borderId="1" xfId="0" applyFill="1" applyBorder="1" applyAlignment="1">
      <alignment vertical="top"/>
    </xf>
    <xf numFmtId="0" fontId="0" fillId="16" borderId="1" xfId="0" applyFill="1" applyBorder="1" applyAlignment="1">
      <alignment vertical="top" wrapText="1"/>
    </xf>
    <xf numFmtId="0" fontId="16" fillId="16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16" fillId="5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14" fontId="0" fillId="6" borderId="1" xfId="0" applyNumberFormat="1" applyFill="1" applyBorder="1" applyAlignment="1">
      <alignment horizontal="right" vertical="top"/>
    </xf>
    <xf numFmtId="2" fontId="0" fillId="6" borderId="1" xfId="0" applyNumberFormat="1" applyFill="1" applyBorder="1" applyAlignment="1">
      <alignment horizontal="right" vertical="top"/>
    </xf>
    <xf numFmtId="0" fontId="16" fillId="0" borderId="1" xfId="0" applyFont="1" applyBorder="1" applyAlignment="1">
      <alignment vertical="top"/>
    </xf>
    <xf numFmtId="0" fontId="17" fillId="17" borderId="1" xfId="0" applyFont="1" applyFill="1" applyBorder="1" applyAlignment="1">
      <alignment vertical="top"/>
    </xf>
    <xf numFmtId="0" fontId="0" fillId="17" borderId="1" xfId="0" applyFill="1" applyBorder="1" applyAlignment="1">
      <alignment vertical="top"/>
    </xf>
    <xf numFmtId="2" fontId="17" fillId="17" borderId="1" xfId="0" applyNumberFormat="1" applyFont="1" applyFill="1" applyBorder="1" applyAlignment="1">
      <alignment horizontal="right" vertical="top"/>
    </xf>
    <xf numFmtId="0" fontId="0" fillId="5" borderId="1" xfId="0" applyFill="1" applyBorder="1" applyAlignment="1">
      <alignment vertical="top"/>
    </xf>
    <xf numFmtId="0" fontId="17" fillId="5" borderId="1" xfId="0" applyFont="1" applyFill="1" applyBorder="1" applyAlignment="1">
      <alignment vertical="top"/>
    </xf>
    <xf numFmtId="2" fontId="16" fillId="15" borderId="1" xfId="0" applyNumberFormat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4" fontId="6" fillId="0" borderId="0" xfId="0" applyNumberFormat="1" applyFont="1" applyAlignment="1">
      <alignment vertical="top"/>
    </xf>
    <xf numFmtId="4" fontId="18" fillId="0" borderId="0" xfId="0" applyNumberFormat="1" applyFont="1" applyAlignment="1">
      <alignment vertical="top"/>
    </xf>
    <xf numFmtId="4" fontId="19" fillId="14" borderId="1" xfId="2" applyNumberFormat="1" applyFont="1" applyFill="1" applyBorder="1" applyAlignment="1">
      <alignment horizontal="right" vertical="center" shrinkToFit="1"/>
    </xf>
    <xf numFmtId="4" fontId="19" fillId="6" borderId="1" xfId="2" applyNumberFormat="1" applyFont="1" applyFill="1" applyBorder="1" applyAlignment="1">
      <alignment horizontal="right" vertical="center" shrinkToFit="1"/>
    </xf>
    <xf numFmtId="0" fontId="0" fillId="6" borderId="0" xfId="0" applyFill="1" applyBorder="1"/>
    <xf numFmtId="0" fontId="20" fillId="0" borderId="0" xfId="0" applyFont="1" applyAlignment="1">
      <alignment shrinkToFit="1"/>
    </xf>
    <xf numFmtId="0" fontId="20" fillId="0" borderId="1" xfId="0" applyFont="1" applyBorder="1" applyAlignment="1">
      <alignment shrinkToFit="1"/>
    </xf>
    <xf numFmtId="0" fontId="20" fillId="3" borderId="0" xfId="0" applyFont="1" applyFill="1" applyAlignment="1">
      <alignment shrinkToFit="1"/>
    </xf>
    <xf numFmtId="0" fontId="20" fillId="0" borderId="0" xfId="0" applyFont="1" applyFill="1" applyAlignment="1">
      <alignment shrinkToFit="1"/>
    </xf>
    <xf numFmtId="0" fontId="20" fillId="0" borderId="0" xfId="0" applyFont="1"/>
    <xf numFmtId="0" fontId="21" fillId="0" borderId="0" xfId="0" applyFont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166" fontId="6" fillId="0" borderId="0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Fill="1" applyBorder="1" applyAlignment="1">
      <alignment horizontal="right" vertical="center" shrinkToFit="1"/>
    </xf>
    <xf numFmtId="166" fontId="7" fillId="0" borderId="0" xfId="2" applyNumberFormat="1" applyFont="1" applyFill="1" applyBorder="1" applyAlignment="1">
      <alignment horizontal="center" vertical="center" shrinkToFit="1"/>
    </xf>
    <xf numFmtId="0" fontId="0" fillId="18" borderId="12" xfId="0" applyFont="1" applyFill="1" applyBorder="1" applyAlignment="1">
      <alignment horizontal="right" vertical="center" shrinkToFit="1"/>
    </xf>
    <xf numFmtId="0" fontId="0" fillId="18" borderId="1" xfId="0" applyFont="1" applyFill="1" applyBorder="1" applyAlignment="1">
      <alignment horizontal="center" vertical="center" shrinkToFit="1"/>
    </xf>
    <xf numFmtId="4" fontId="0" fillId="18" borderId="1" xfId="0" applyNumberFormat="1" applyFont="1" applyFill="1" applyBorder="1" applyAlignment="1">
      <alignment horizontal="center" vertical="center" shrinkToFit="1"/>
    </xf>
    <xf numFmtId="164" fontId="0" fillId="18" borderId="1" xfId="0" applyNumberFormat="1" applyFont="1" applyFill="1" applyBorder="1" applyAlignment="1">
      <alignment horizontal="right" vertical="center" shrinkToFit="1"/>
    </xf>
    <xf numFmtId="0" fontId="0" fillId="18" borderId="9" xfId="0" applyFont="1" applyFill="1" applyBorder="1" applyAlignment="1">
      <alignment shrinkToFit="1"/>
    </xf>
    <xf numFmtId="0" fontId="10" fillId="18" borderId="8" xfId="0" applyFont="1" applyFill="1" applyBorder="1" applyAlignment="1">
      <alignment shrinkToFit="1"/>
    </xf>
    <xf numFmtId="0" fontId="20" fillId="18" borderId="0" xfId="0" applyFont="1" applyFill="1" applyAlignment="1">
      <alignment shrinkToFit="1"/>
    </xf>
    <xf numFmtId="0" fontId="0" fillId="18" borderId="0" xfId="0" applyFont="1" applyFill="1" applyAlignment="1">
      <alignment horizontal="right" shrinkToFit="1"/>
    </xf>
    <xf numFmtId="0" fontId="0" fillId="18" borderId="1" xfId="0" applyFont="1" applyFill="1" applyBorder="1" applyAlignment="1">
      <alignment shrinkToFit="1"/>
    </xf>
    <xf numFmtId="0" fontId="6" fillId="18" borderId="1" xfId="0" applyFont="1" applyFill="1" applyBorder="1" applyAlignment="1">
      <alignment shrinkToFit="1"/>
    </xf>
    <xf numFmtId="164" fontId="6" fillId="18" borderId="1" xfId="0" applyNumberFormat="1" applyFont="1" applyFill="1" applyBorder="1" applyAlignment="1">
      <alignment shrinkToFit="1"/>
    </xf>
    <xf numFmtId="0" fontId="0" fillId="18" borderId="5" xfId="0" applyFont="1" applyFill="1" applyBorder="1" applyAlignment="1">
      <alignment shrinkToFit="1"/>
    </xf>
    <xf numFmtId="0" fontId="11" fillId="0" borderId="1" xfId="0" applyFont="1" applyFill="1" applyBorder="1" applyAlignment="1">
      <alignment horizontal="right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" fontId="11" fillId="0" borderId="1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Fill="1" applyBorder="1" applyAlignment="1">
      <alignment horizontal="right" vertical="center" shrinkToFit="1"/>
    </xf>
    <xf numFmtId="0" fontId="22" fillId="0" borderId="3" xfId="0" applyFont="1" applyBorder="1" applyAlignment="1">
      <alignment shrinkToFit="1"/>
    </xf>
    <xf numFmtId="0" fontId="11" fillId="0" borderId="1" xfId="0" applyFont="1" applyBorder="1" applyAlignment="1">
      <alignment shrinkToFit="1"/>
    </xf>
    <xf numFmtId="0" fontId="22" fillId="0" borderId="12" xfId="0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horizontal="center" vertical="center" shrinkToFit="1"/>
    </xf>
    <xf numFmtId="4" fontId="22" fillId="0" borderId="1" xfId="0" applyNumberFormat="1" applyFont="1" applyFill="1" applyBorder="1" applyAlignment="1">
      <alignment horizontal="center" vertical="center" shrinkToFit="1"/>
    </xf>
    <xf numFmtId="164" fontId="22" fillId="0" borderId="1" xfId="0" applyNumberFormat="1" applyFont="1" applyFill="1" applyBorder="1" applyAlignment="1">
      <alignment horizontal="right" vertical="center" shrinkToFit="1"/>
    </xf>
    <xf numFmtId="0" fontId="22" fillId="0" borderId="5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22" fillId="0" borderId="1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3" fillId="0" borderId="1" xfId="0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center" vertical="center" shrinkToFit="1"/>
    </xf>
    <xf numFmtId="0" fontId="11" fillId="0" borderId="3" xfId="0" applyFont="1" applyBorder="1" applyAlignment="1">
      <alignment shrinkToFit="1"/>
    </xf>
    <xf numFmtId="0" fontId="22" fillId="0" borderId="7" xfId="0" applyFont="1" applyBorder="1" applyAlignment="1">
      <alignment shrinkToFit="1"/>
    </xf>
    <xf numFmtId="0" fontId="22" fillId="0" borderId="0" xfId="0" applyFont="1" applyAlignment="1">
      <alignment horizontal="right" shrinkToFit="1"/>
    </xf>
    <xf numFmtId="0" fontId="22" fillId="0" borderId="1" xfId="0" applyFont="1" applyBorder="1" applyAlignment="1">
      <alignment horizontal="center" vertical="center" shrinkToFit="1"/>
    </xf>
    <xf numFmtId="164" fontId="11" fillId="8" borderId="1" xfId="0" applyNumberFormat="1" applyFont="1" applyFill="1" applyBorder="1" applyAlignment="1">
      <alignment shrinkToFit="1"/>
    </xf>
    <xf numFmtId="164" fontId="18" fillId="8" borderId="1" xfId="0" applyNumberFormat="1" applyFont="1" applyFill="1" applyBorder="1" applyAlignment="1">
      <alignment horizontal="right" vertical="center" shrinkToFit="1"/>
    </xf>
    <xf numFmtId="0" fontId="20" fillId="2" borderId="0" xfId="0" applyFont="1" applyFill="1" applyAlignment="1">
      <alignment shrinkToFit="1"/>
    </xf>
    <xf numFmtId="165" fontId="7" fillId="14" borderId="1" xfId="2" applyNumberFormat="1" applyFont="1" applyFill="1" applyBorder="1" applyAlignment="1">
      <alignment horizontal="center" vertical="center" shrinkToFit="1"/>
    </xf>
    <xf numFmtId="4" fontId="7" fillId="14" borderId="1" xfId="2" applyNumberFormat="1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right" vertical="center" shrinkToFit="1"/>
    </xf>
    <xf numFmtId="0" fontId="5" fillId="0" borderId="1" xfId="2" applyFont="1" applyBorder="1" applyAlignment="1">
      <alignment vertical="center" shrinkToFit="1"/>
    </xf>
    <xf numFmtId="0" fontId="0" fillId="14" borderId="0" xfId="0" applyFont="1" applyFill="1"/>
    <xf numFmtId="0" fontId="7" fillId="14" borderId="1" xfId="2" applyFont="1" applyFill="1" applyBorder="1" applyAlignment="1">
      <alignment shrinkToFit="1"/>
    </xf>
    <xf numFmtId="0" fontId="7" fillId="0" borderId="1" xfId="2" applyFont="1" applyFill="1" applyBorder="1" applyAlignment="1">
      <alignment shrinkToFit="1"/>
    </xf>
    <xf numFmtId="4" fontId="13" fillId="0" borderId="1" xfId="2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8" xfId="0" applyFont="1" applyFill="1" applyBorder="1" applyAlignment="1">
      <alignment shrinkToFit="1"/>
    </xf>
    <xf numFmtId="0" fontId="10" fillId="0" borderId="3" xfId="0" applyFont="1" applyFill="1" applyBorder="1" applyAlignment="1">
      <alignment shrinkToFit="1"/>
    </xf>
    <xf numFmtId="0" fontId="7" fillId="0" borderId="13" xfId="2" applyFont="1" applyFill="1" applyBorder="1" applyAlignment="1">
      <alignment horizontal="right" vertical="center" shrinkToFit="1"/>
    </xf>
    <xf numFmtId="0" fontId="7" fillId="0" borderId="7" xfId="2" applyFont="1" applyFill="1" applyBorder="1" applyAlignment="1">
      <alignment shrinkToFit="1"/>
    </xf>
    <xf numFmtId="0" fontId="10" fillId="0" borderId="1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20" fillId="0" borderId="0" xfId="0" applyFont="1" applyAlignment="1">
      <alignment wrapText="1" shrinkToFit="1"/>
    </xf>
    <xf numFmtId="0" fontId="0" fillId="0" borderId="0" xfId="0"/>
    <xf numFmtId="49" fontId="0" fillId="0" borderId="0" xfId="0" applyNumberFormat="1"/>
    <xf numFmtId="0" fontId="0" fillId="0" borderId="1" xfId="0" applyFont="1" applyFill="1" applyBorder="1" applyAlignment="1">
      <alignment horizontal="right" shrinkToFit="1"/>
    </xf>
    <xf numFmtId="49" fontId="0" fillId="0" borderId="1" xfId="0" applyNumberFormat="1" applyBorder="1"/>
    <xf numFmtId="4" fontId="0" fillId="0" borderId="1" xfId="0" applyNumberFormat="1" applyBorder="1"/>
    <xf numFmtId="164" fontId="6" fillId="0" borderId="13" xfId="0" applyNumberFormat="1" applyFont="1" applyFill="1" applyBorder="1" applyAlignment="1">
      <alignment shrinkToFit="1"/>
    </xf>
    <xf numFmtId="0" fontId="0" fillId="0" borderId="13" xfId="0" applyFont="1" applyFill="1" applyBorder="1" applyAlignment="1">
      <alignment horizontal="right" shrinkToFit="1"/>
    </xf>
    <xf numFmtId="164" fontId="0" fillId="0" borderId="3" xfId="0" applyNumberFormat="1" applyBorder="1"/>
    <xf numFmtId="0" fontId="0" fillId="0" borderId="3" xfId="0" applyFont="1" applyFill="1" applyBorder="1" applyAlignment="1">
      <alignment shrinkToFit="1"/>
    </xf>
    <xf numFmtId="49" fontId="0" fillId="0" borderId="14" xfId="0" applyNumberFormat="1" applyBorder="1"/>
    <xf numFmtId="0" fontId="0" fillId="0" borderId="17" xfId="0" applyFont="1" applyFill="1" applyBorder="1" applyAlignment="1">
      <alignment shrinkToFit="1"/>
    </xf>
    <xf numFmtId="0" fontId="20" fillId="0" borderId="0" xfId="0" applyFont="1" applyFill="1" applyBorder="1" applyAlignment="1">
      <alignment shrinkToFit="1"/>
    </xf>
    <xf numFmtId="0" fontId="0" fillId="0" borderId="3" xfId="0" applyBorder="1"/>
    <xf numFmtId="4" fontId="0" fillId="0" borderId="1" xfId="0" applyNumberFormat="1" applyFont="1" applyFill="1" applyBorder="1" applyAlignment="1">
      <alignment shrinkToFit="1"/>
    </xf>
    <xf numFmtId="4" fontId="0" fillId="0" borderId="1" xfId="0" applyNumberFormat="1" applyFont="1" applyFill="1" applyBorder="1" applyAlignment="1">
      <alignment horizont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Fill="1" applyBorder="1" applyAlignment="1">
      <alignment shrinkToFit="1"/>
    </xf>
    <xf numFmtId="0" fontId="14" fillId="0" borderId="1" xfId="0" applyFont="1" applyBorder="1" applyAlignment="1">
      <alignment shrinkToFit="1"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>
      <alignment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7" fillId="19" borderId="1" xfId="2" applyFont="1" applyFill="1" applyBorder="1" applyAlignment="1">
      <alignment horizontal="center" vertical="center" shrinkToFit="1"/>
    </xf>
    <xf numFmtId="165" fontId="7" fillId="19" borderId="1" xfId="2" applyNumberFormat="1" applyFont="1" applyFill="1" applyBorder="1" applyAlignment="1">
      <alignment horizontal="center" vertical="center" shrinkToFit="1"/>
    </xf>
    <xf numFmtId="4" fontId="7" fillId="19" borderId="1" xfId="2" applyNumberFormat="1" applyFont="1" applyFill="1" applyBorder="1" applyAlignment="1">
      <alignment horizontal="center" vertical="center" shrinkToFit="1"/>
    </xf>
    <xf numFmtId="4" fontId="7" fillId="19" borderId="1" xfId="2" applyNumberFormat="1" applyFont="1" applyFill="1" applyBorder="1" applyAlignment="1">
      <alignment horizontal="right" vertical="center" shrinkToFit="1"/>
    </xf>
    <xf numFmtId="4" fontId="0" fillId="0" borderId="0" xfId="0" applyNumberFormat="1"/>
    <xf numFmtId="4" fontId="6" fillId="0" borderId="0" xfId="0" applyNumberFormat="1" applyFont="1" applyFill="1"/>
    <xf numFmtId="0" fontId="0" fillId="0" borderId="9" xfId="0" applyFont="1" applyFill="1" applyBorder="1" applyAlignment="1">
      <alignment shrinkToFit="1"/>
    </xf>
    <xf numFmtId="0" fontId="0" fillId="0" borderId="1" xfId="0" applyFont="1" applyFill="1" applyBorder="1" applyAlignment="1">
      <alignment vertical="center" shrinkToFit="1"/>
    </xf>
    <xf numFmtId="0" fontId="0" fillId="7" borderId="12" xfId="0" applyFont="1" applyFill="1" applyBorder="1" applyAlignment="1">
      <alignment horizontal="right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0" fillId="7" borderId="0" xfId="0" applyFont="1" applyFill="1" applyAlignment="1">
      <alignment horizontal="right" shrinkToFit="1"/>
    </xf>
    <xf numFmtId="0" fontId="0" fillId="7" borderId="1" xfId="0" applyFont="1" applyFill="1" applyBorder="1" applyAlignment="1">
      <alignment shrinkToFit="1"/>
    </xf>
    <xf numFmtId="0" fontId="6" fillId="7" borderId="1" xfId="0" applyFont="1" applyFill="1" applyBorder="1" applyAlignment="1">
      <alignment shrinkToFit="1"/>
    </xf>
    <xf numFmtId="0" fontId="7" fillId="7" borderId="1" xfId="2" applyFont="1" applyFill="1" applyBorder="1" applyAlignment="1">
      <alignment horizontal="center" vertical="center" shrinkToFit="1"/>
    </xf>
    <xf numFmtId="4" fontId="6" fillId="7" borderId="1" xfId="0" applyNumberFormat="1" applyFont="1" applyFill="1" applyBorder="1" applyAlignment="1">
      <alignment shrinkToFi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 shrinkToFit="1"/>
    </xf>
    <xf numFmtId="4" fontId="7" fillId="20" borderId="1" xfId="2" applyNumberFormat="1" applyFont="1" applyFill="1" applyBorder="1" applyAlignment="1">
      <alignment horizontal="center" vertical="center" shrinkToFit="1"/>
    </xf>
    <xf numFmtId="165" fontId="7" fillId="21" borderId="1" xfId="2" applyNumberFormat="1" applyFont="1" applyFill="1" applyBorder="1" applyAlignment="1">
      <alignment horizontal="center" vertical="center" shrinkToFit="1"/>
    </xf>
    <xf numFmtId="2" fontId="0" fillId="0" borderId="0" xfId="0" applyNumberFormat="1" applyFont="1" applyFill="1"/>
    <xf numFmtId="0" fontId="6" fillId="0" borderId="0" xfId="0" applyFont="1" applyAlignment="1">
      <alignment horizontal="right" shrinkToFit="1"/>
    </xf>
    <xf numFmtId="4" fontId="6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4" fontId="0" fillId="0" borderId="13" xfId="0" applyNumberFormat="1" applyBorder="1"/>
    <xf numFmtId="4" fontId="6" fillId="0" borderId="13" xfId="0" applyNumberFormat="1" applyFont="1" applyBorder="1" applyAlignment="1">
      <alignment shrinkToFit="1"/>
    </xf>
    <xf numFmtId="0" fontId="6" fillId="0" borderId="1" xfId="0" applyFont="1" applyBorder="1"/>
    <xf numFmtId="4" fontId="0" fillId="0" borderId="7" xfId="0" applyNumberFormat="1" applyBorder="1"/>
    <xf numFmtId="4" fontId="6" fillId="0" borderId="1" xfId="0" applyNumberFormat="1" applyFont="1" applyBorder="1"/>
    <xf numFmtId="4" fontId="0" fillId="20" borderId="1" xfId="0" applyNumberFormat="1" applyFill="1" applyBorder="1"/>
    <xf numFmtId="4" fontId="0" fillId="20" borderId="13" xfId="0" applyNumberFormat="1" applyFill="1" applyBorder="1"/>
    <xf numFmtId="0" fontId="0" fillId="15" borderId="13" xfId="0" applyFont="1" applyFill="1" applyBorder="1" applyAlignment="1">
      <alignment horizontal="right" shrinkToFit="1"/>
    </xf>
    <xf numFmtId="0" fontId="0" fillId="15" borderId="1" xfId="0" applyFont="1" applyFill="1" applyBorder="1" applyAlignment="1">
      <alignment shrinkToFit="1"/>
    </xf>
    <xf numFmtId="0" fontId="0" fillId="15" borderId="1" xfId="0" applyFont="1" applyFill="1" applyBorder="1" applyAlignment="1">
      <alignment horizontal="center" vertical="center" shrinkToFit="1"/>
    </xf>
    <xf numFmtId="0" fontId="6" fillId="15" borderId="1" xfId="0" applyFont="1" applyFill="1" applyBorder="1" applyAlignment="1">
      <alignment shrinkToFit="1"/>
    </xf>
    <xf numFmtId="164" fontId="6" fillId="15" borderId="1" xfId="0" applyNumberFormat="1" applyFont="1" applyFill="1" applyBorder="1" applyAlignment="1">
      <alignment shrinkToFit="1"/>
    </xf>
    <xf numFmtId="0" fontId="0" fillId="15" borderId="3" xfId="0" applyFill="1" applyBorder="1" applyAlignment="1">
      <alignment shrinkToFit="1"/>
    </xf>
    <xf numFmtId="0" fontId="0" fillId="15" borderId="0" xfId="0" applyFont="1" applyFill="1"/>
    <xf numFmtId="0" fontId="0" fillId="15" borderId="1" xfId="0" applyFont="1" applyFill="1" applyBorder="1" applyAlignment="1">
      <alignment horizontal="right" shrinkToFit="1"/>
    </xf>
    <xf numFmtId="49" fontId="0" fillId="15" borderId="1" xfId="0" applyNumberFormat="1" applyFill="1" applyBorder="1"/>
    <xf numFmtId="0" fontId="0" fillId="15" borderId="1" xfId="0" applyFill="1" applyBorder="1"/>
    <xf numFmtId="164" fontId="0" fillId="15" borderId="3" xfId="0" applyNumberFormat="1" applyFill="1" applyBorder="1"/>
    <xf numFmtId="0" fontId="7" fillId="15" borderId="1" xfId="2" applyFont="1" applyFill="1" applyBorder="1" applyAlignment="1">
      <alignment horizontal="center" vertical="center" shrinkToFit="1"/>
    </xf>
    <xf numFmtId="165" fontId="7" fillId="15" borderId="1" xfId="2" applyNumberFormat="1" applyFont="1" applyFill="1" applyBorder="1" applyAlignment="1">
      <alignment horizontal="center" vertical="center" shrinkToFit="1"/>
    </xf>
    <xf numFmtId="4" fontId="7" fillId="15" borderId="1" xfId="2" applyNumberFormat="1" applyFont="1" applyFill="1" applyBorder="1" applyAlignment="1">
      <alignment horizontal="center" vertical="center" shrinkToFit="1"/>
    </xf>
    <xf numFmtId="4" fontId="7" fillId="15" borderId="1" xfId="2" applyNumberFormat="1" applyFont="1" applyFill="1" applyBorder="1" applyAlignment="1">
      <alignment horizontal="right" vertical="center" shrinkToFit="1"/>
    </xf>
    <xf numFmtId="0" fontId="7" fillId="15" borderId="1" xfId="2" applyFont="1" applyFill="1" applyBorder="1" applyAlignment="1">
      <alignment shrinkToFit="1"/>
    </xf>
    <xf numFmtId="0" fontId="0" fillId="0" borderId="16" xfId="0" applyBorder="1" applyAlignment="1">
      <alignment shrinkToFit="1"/>
    </xf>
    <xf numFmtId="0" fontId="10" fillId="0" borderId="1" xfId="0" applyFont="1" applyFill="1" applyBorder="1" applyAlignment="1">
      <alignment vertical="center" wrapText="1" shrinkToFit="1"/>
    </xf>
    <xf numFmtId="4" fontId="10" fillId="0" borderId="1" xfId="0" applyNumberFormat="1" applyFont="1" applyFill="1" applyBorder="1" applyAlignment="1">
      <alignment vertical="center" wrapText="1" shrinkToFit="1"/>
    </xf>
    <xf numFmtId="164" fontId="10" fillId="0" borderId="1" xfId="0" applyNumberFormat="1" applyFont="1" applyFill="1" applyBorder="1" applyAlignment="1">
      <alignment vertical="center" wrapText="1" shrinkToFit="1"/>
    </xf>
    <xf numFmtId="0" fontId="20" fillId="0" borderId="3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24" fillId="0" borderId="0" xfId="0" applyFont="1"/>
    <xf numFmtId="0" fontId="11" fillId="0" borderId="0" xfId="0" applyFont="1"/>
    <xf numFmtId="0" fontId="10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top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11" borderId="2" xfId="0" applyFont="1" applyFill="1" applyBorder="1" applyAlignment="1">
      <alignment horizontal="center" vertical="center" wrapText="1" shrinkToFit="1"/>
    </xf>
    <xf numFmtId="0" fontId="0" fillId="11" borderId="3" xfId="0" applyFont="1" applyFill="1" applyBorder="1" applyAlignment="1">
      <alignment horizontal="center" vertical="center" wrapText="1" shrinkToFit="1"/>
    </xf>
    <xf numFmtId="0" fontId="0" fillId="11" borderId="16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9" borderId="2" xfId="0" applyFont="1" applyFill="1" applyBorder="1" applyAlignment="1">
      <alignment horizontal="center" vertical="center" wrapText="1" shrinkToFit="1"/>
    </xf>
    <xf numFmtId="0" fontId="0" fillId="9" borderId="3" xfId="0" applyFont="1" applyFill="1" applyBorder="1" applyAlignment="1">
      <alignment horizontal="center" vertical="center" wrapText="1" shrinkToFit="1"/>
    </xf>
    <xf numFmtId="0" fontId="0" fillId="9" borderId="16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0" fontId="0" fillId="12" borderId="2" xfId="0" applyFont="1" applyFill="1" applyBorder="1" applyAlignment="1">
      <alignment horizontal="center" vertical="center" wrapText="1" shrinkToFit="1"/>
    </xf>
    <xf numFmtId="0" fontId="0" fillId="12" borderId="3" xfId="0" applyFont="1" applyFill="1" applyBorder="1" applyAlignment="1">
      <alignment horizontal="center" vertical="center" wrapText="1" shrinkToFit="1"/>
    </xf>
    <xf numFmtId="0" fontId="0" fillId="12" borderId="16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5" borderId="2" xfId="0" applyFont="1" applyFill="1" applyBorder="1" applyAlignment="1">
      <alignment horizontal="center" vertical="center" wrapText="1" shrinkToFit="1"/>
    </xf>
    <xf numFmtId="0" fontId="0" fillId="5" borderId="3" xfId="0" applyFont="1" applyFill="1" applyBorder="1" applyAlignment="1">
      <alignment horizontal="center" vertical="center" wrapText="1" shrinkToFit="1"/>
    </xf>
    <xf numFmtId="0" fontId="0" fillId="5" borderId="16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16" xfId="0" applyBorder="1" applyAlignment="1">
      <alignment shrinkToFit="1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650"/>
  <sheetViews>
    <sheetView zoomScale="70" zoomScaleNormal="70" workbookViewId="0">
      <pane ySplit="1" topLeftCell="A2" activePane="bottomLeft" state="frozen"/>
      <selection activeCell="C1" sqref="C1"/>
      <selection pane="bottomLeft" activeCell="I217" sqref="I217"/>
    </sheetView>
  </sheetViews>
  <sheetFormatPr defaultRowHeight="15" x14ac:dyDescent="0.25"/>
  <cols>
    <col min="1" max="1" width="9.140625" style="2"/>
    <col min="2" max="2" width="24.85546875" style="1" customWidth="1"/>
    <col min="3" max="3" width="28.140625" style="1" customWidth="1"/>
    <col min="4" max="4" width="12" style="1" customWidth="1"/>
    <col min="5" max="5" width="17.28515625" style="1" customWidth="1"/>
    <col min="6" max="6" width="18.85546875" style="1" customWidth="1"/>
    <col min="7" max="7" width="16.5703125" style="76" customWidth="1"/>
    <col min="8" max="8" width="16.7109375" style="1" customWidth="1"/>
    <col min="9" max="9" width="23.42578125" style="65" customWidth="1"/>
    <col min="10" max="10" width="22.7109375" style="1" customWidth="1"/>
    <col min="11" max="11" width="22.85546875" customWidth="1"/>
    <col min="12" max="12" width="43.28515625" customWidth="1"/>
    <col min="13" max="13" width="36.42578125" customWidth="1"/>
  </cols>
  <sheetData>
    <row r="1" spans="1:13" s="8" customFormat="1" ht="22.9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7"/>
      <c r="K1" s="54" t="s">
        <v>810</v>
      </c>
      <c r="L1" s="54" t="s">
        <v>823</v>
      </c>
      <c r="M1" s="54" t="s">
        <v>833</v>
      </c>
    </row>
    <row r="2" spans="1:13" s="8" customFormat="1" ht="22.9" hidden="1" customHeight="1" thickBot="1" x14ac:dyDescent="0.4">
      <c r="A2" s="9">
        <v>17</v>
      </c>
      <c r="B2" s="14" t="s">
        <v>297</v>
      </c>
      <c r="C2" s="14" t="s">
        <v>298</v>
      </c>
      <c r="D2" s="14" t="s">
        <v>299</v>
      </c>
      <c r="E2" s="14" t="s">
        <v>300</v>
      </c>
      <c r="F2" s="14" t="s">
        <v>301</v>
      </c>
      <c r="G2" s="15">
        <v>535.54999999999995</v>
      </c>
      <c r="H2" s="15"/>
      <c r="I2" s="16">
        <v>535.54999999999995</v>
      </c>
      <c r="J2" s="83" t="s">
        <v>302</v>
      </c>
      <c r="K2" s="73" t="s">
        <v>811</v>
      </c>
      <c r="L2" s="53"/>
    </row>
    <row r="3" spans="1:13" s="8" customFormat="1" ht="22.9" hidden="1" customHeight="1" thickBot="1" x14ac:dyDescent="0.4">
      <c r="A3" s="9">
        <v>17</v>
      </c>
      <c r="B3" s="10" t="s">
        <v>303</v>
      </c>
      <c r="C3" s="14" t="s">
        <v>298</v>
      </c>
      <c r="D3" s="10" t="s">
        <v>304</v>
      </c>
      <c r="E3" s="10" t="s">
        <v>305</v>
      </c>
      <c r="F3" s="10" t="s">
        <v>301</v>
      </c>
      <c r="G3" s="12">
        <v>1967.97</v>
      </c>
      <c r="H3" s="12"/>
      <c r="I3" s="16">
        <v>1967.97</v>
      </c>
      <c r="J3" s="13" t="s">
        <v>306</v>
      </c>
      <c r="K3" s="73" t="s">
        <v>811</v>
      </c>
      <c r="L3" s="53"/>
    </row>
    <row r="4" spans="1:13" s="8" customFormat="1" ht="22.9" hidden="1" customHeight="1" thickBot="1" x14ac:dyDescent="0.4">
      <c r="A4" s="9">
        <v>17</v>
      </c>
      <c r="B4" s="14" t="s">
        <v>307</v>
      </c>
      <c r="C4" s="14" t="s">
        <v>298</v>
      </c>
      <c r="D4" s="14" t="s">
        <v>308</v>
      </c>
      <c r="E4" s="14" t="s">
        <v>309</v>
      </c>
      <c r="F4" s="14" t="s">
        <v>301</v>
      </c>
      <c r="G4" s="15">
        <v>3689.5</v>
      </c>
      <c r="H4" s="15"/>
      <c r="I4" s="16">
        <v>3689.5</v>
      </c>
      <c r="J4" s="17" t="s">
        <v>310</v>
      </c>
      <c r="K4" s="73" t="s">
        <v>811</v>
      </c>
      <c r="L4" s="53"/>
    </row>
    <row r="5" spans="1:13" s="8" customFormat="1" ht="22.9" hidden="1" customHeight="1" thickBot="1" x14ac:dyDescent="0.4">
      <c r="A5" s="9">
        <v>17</v>
      </c>
      <c r="B5" s="14" t="s">
        <v>311</v>
      </c>
      <c r="C5" s="14" t="s">
        <v>298</v>
      </c>
      <c r="D5" s="14" t="s">
        <v>262</v>
      </c>
      <c r="E5" s="14" t="s">
        <v>289</v>
      </c>
      <c r="F5" s="14" t="s">
        <v>301</v>
      </c>
      <c r="G5" s="15">
        <v>1432.64</v>
      </c>
      <c r="H5" s="15"/>
      <c r="I5" s="16">
        <v>1432.64</v>
      </c>
      <c r="J5" s="17" t="s">
        <v>312</v>
      </c>
      <c r="K5" s="73" t="s">
        <v>811</v>
      </c>
      <c r="L5" s="53"/>
    </row>
    <row r="6" spans="1:13" s="8" customFormat="1" ht="22.9" hidden="1" customHeight="1" thickBot="1" x14ac:dyDescent="0.4">
      <c r="A6" s="9">
        <v>17</v>
      </c>
      <c r="B6" s="14" t="s">
        <v>313</v>
      </c>
      <c r="C6" s="14" t="s">
        <v>298</v>
      </c>
      <c r="D6" s="14" t="s">
        <v>299</v>
      </c>
      <c r="E6" s="14" t="s">
        <v>300</v>
      </c>
      <c r="F6" s="14" t="s">
        <v>263</v>
      </c>
      <c r="G6" s="15">
        <v>875.28</v>
      </c>
      <c r="H6" s="15">
        <v>271.35000000000002</v>
      </c>
      <c r="I6" s="16">
        <v>603.92999999999995</v>
      </c>
      <c r="J6" s="17" t="s">
        <v>302</v>
      </c>
      <c r="K6" s="73" t="s">
        <v>811</v>
      </c>
      <c r="L6" s="53"/>
    </row>
    <row r="7" spans="1:13" s="8" customFormat="1" ht="22.9" hidden="1" customHeight="1" thickBot="1" x14ac:dyDescent="0.4">
      <c r="A7" s="9">
        <v>17</v>
      </c>
      <c r="B7" s="14" t="s">
        <v>313</v>
      </c>
      <c r="C7" s="14" t="s">
        <v>298</v>
      </c>
      <c r="D7" s="14" t="s">
        <v>299</v>
      </c>
      <c r="E7" s="14" t="s">
        <v>300</v>
      </c>
      <c r="F7" s="14" t="s">
        <v>263</v>
      </c>
      <c r="G7" s="15">
        <v>1755.83</v>
      </c>
      <c r="H7" s="15">
        <v>1755.83</v>
      </c>
      <c r="I7" s="16">
        <f>G7-H7</f>
        <v>0</v>
      </c>
      <c r="J7" s="17" t="s">
        <v>302</v>
      </c>
      <c r="K7" s="73" t="s">
        <v>811</v>
      </c>
      <c r="L7" s="53"/>
      <c r="M7" s="8" t="s">
        <v>1048</v>
      </c>
    </row>
    <row r="8" spans="1:13" s="8" customFormat="1" ht="22.9" hidden="1" customHeight="1" thickBot="1" x14ac:dyDescent="0.4">
      <c r="A8" s="9">
        <v>17</v>
      </c>
      <c r="B8" s="14" t="s">
        <v>314</v>
      </c>
      <c r="C8" s="14" t="s">
        <v>298</v>
      </c>
      <c r="D8" s="14" t="s">
        <v>304</v>
      </c>
      <c r="E8" s="14" t="s">
        <v>305</v>
      </c>
      <c r="F8" s="14" t="s">
        <v>263</v>
      </c>
      <c r="G8" s="15">
        <v>6396.42</v>
      </c>
      <c r="H8" s="15"/>
      <c r="I8" s="16">
        <v>6396.42</v>
      </c>
      <c r="J8" s="17" t="s">
        <v>315</v>
      </c>
      <c r="K8" s="73" t="s">
        <v>811</v>
      </c>
      <c r="L8" s="53"/>
    </row>
    <row r="9" spans="1:13" s="8" customFormat="1" ht="22.9" hidden="1" customHeight="1" thickBot="1" x14ac:dyDescent="0.4">
      <c r="A9" s="9">
        <v>17</v>
      </c>
      <c r="B9" s="14" t="s">
        <v>314</v>
      </c>
      <c r="C9" s="14" t="s">
        <v>298</v>
      </c>
      <c r="D9" s="14" t="s">
        <v>304</v>
      </c>
      <c r="E9" s="14" t="s">
        <v>305</v>
      </c>
      <c r="F9" s="14" t="s">
        <v>263</v>
      </c>
      <c r="G9" s="15">
        <v>619.64</v>
      </c>
      <c r="H9" s="15"/>
      <c r="I9" s="16">
        <v>619.64</v>
      </c>
      <c r="J9" s="17" t="s">
        <v>315</v>
      </c>
      <c r="K9" s="73" t="s">
        <v>811</v>
      </c>
      <c r="L9" s="53"/>
    </row>
    <row r="10" spans="1:13" s="8" customFormat="1" ht="22.9" hidden="1" customHeight="1" thickBot="1" x14ac:dyDescent="0.4">
      <c r="A10" s="9">
        <v>17</v>
      </c>
      <c r="B10" s="14" t="s">
        <v>316</v>
      </c>
      <c r="C10" s="14" t="s">
        <v>298</v>
      </c>
      <c r="D10" s="14" t="s">
        <v>308</v>
      </c>
      <c r="E10" s="14" t="s">
        <v>309</v>
      </c>
      <c r="F10" s="14" t="s">
        <v>263</v>
      </c>
      <c r="G10" s="15">
        <v>10198.58</v>
      </c>
      <c r="H10" s="15"/>
      <c r="I10" s="16">
        <v>10198.58</v>
      </c>
      <c r="J10" s="17" t="s">
        <v>310</v>
      </c>
      <c r="K10" s="73" t="s">
        <v>811</v>
      </c>
      <c r="L10" s="53"/>
    </row>
    <row r="11" spans="1:13" s="8" customFormat="1" ht="22.9" hidden="1" customHeight="1" thickBot="1" x14ac:dyDescent="0.4">
      <c r="A11" s="9">
        <v>17</v>
      </c>
      <c r="B11" s="14" t="s">
        <v>316</v>
      </c>
      <c r="C11" s="14" t="s">
        <v>298</v>
      </c>
      <c r="D11" s="14" t="s">
        <v>308</v>
      </c>
      <c r="E11" s="14" t="s">
        <v>309</v>
      </c>
      <c r="F11" s="14" t="s">
        <v>263</v>
      </c>
      <c r="G11" s="15">
        <v>346.13</v>
      </c>
      <c r="H11" s="15"/>
      <c r="I11" s="16">
        <v>346.13</v>
      </c>
      <c r="J11" s="17" t="s">
        <v>310</v>
      </c>
      <c r="K11" s="73" t="s">
        <v>811</v>
      </c>
      <c r="L11" s="53"/>
    </row>
    <row r="12" spans="1:13" s="8" customFormat="1" ht="22.9" hidden="1" customHeight="1" thickBot="1" x14ac:dyDescent="0.4">
      <c r="A12" s="9">
        <v>17</v>
      </c>
      <c r="B12" s="14" t="s">
        <v>317</v>
      </c>
      <c r="C12" s="14" t="s">
        <v>298</v>
      </c>
      <c r="D12" s="14" t="s">
        <v>262</v>
      </c>
      <c r="E12" s="14" t="s">
        <v>289</v>
      </c>
      <c r="F12" s="14" t="s">
        <v>263</v>
      </c>
      <c r="G12" s="15">
        <v>4372.5</v>
      </c>
      <c r="H12" s="15"/>
      <c r="I12" s="16">
        <v>4372.5</v>
      </c>
      <c r="J12" s="17" t="s">
        <v>312</v>
      </c>
      <c r="K12" s="73" t="s">
        <v>811</v>
      </c>
      <c r="L12" s="53"/>
    </row>
    <row r="13" spans="1:13" s="8" customFormat="1" ht="22.9" hidden="1" customHeight="1" thickBot="1" x14ac:dyDescent="0.4">
      <c r="A13" s="9">
        <v>17</v>
      </c>
      <c r="B13" s="14" t="s">
        <v>317</v>
      </c>
      <c r="C13" s="14" t="s">
        <v>298</v>
      </c>
      <c r="D13" s="14" t="s">
        <v>262</v>
      </c>
      <c r="E13" s="14" t="s">
        <v>289</v>
      </c>
      <c r="F13" s="14" t="s">
        <v>263</v>
      </c>
      <c r="G13" s="15">
        <v>294.08999999999997</v>
      </c>
      <c r="H13" s="15"/>
      <c r="I13" s="16">
        <v>294.08999999999997</v>
      </c>
      <c r="J13" s="17" t="s">
        <v>312</v>
      </c>
      <c r="K13" s="73" t="s">
        <v>811</v>
      </c>
      <c r="L13" s="53"/>
    </row>
    <row r="14" spans="1:13" s="8" customFormat="1" ht="22.9" hidden="1" customHeight="1" thickBot="1" x14ac:dyDescent="0.4">
      <c r="A14" s="9">
        <v>17</v>
      </c>
      <c r="B14" s="14" t="s">
        <v>319</v>
      </c>
      <c r="C14" s="14" t="s">
        <v>298</v>
      </c>
      <c r="D14" s="18">
        <v>42551</v>
      </c>
      <c r="E14" s="18">
        <v>42565</v>
      </c>
      <c r="F14" s="14" t="s">
        <v>320</v>
      </c>
      <c r="G14" s="15">
        <v>24.5</v>
      </c>
      <c r="H14" s="15"/>
      <c r="I14" s="16">
        <v>24.5</v>
      </c>
      <c r="J14" s="17" t="s">
        <v>321</v>
      </c>
      <c r="K14" s="73" t="s">
        <v>811</v>
      </c>
      <c r="L14" s="53"/>
    </row>
    <row r="15" spans="1:13" s="8" customFormat="1" ht="22.9" hidden="1" customHeight="1" thickBot="1" x14ac:dyDescent="0.4">
      <c r="A15" s="9">
        <v>17</v>
      </c>
      <c r="B15" s="14" t="s">
        <v>322</v>
      </c>
      <c r="C15" s="14" t="s">
        <v>298</v>
      </c>
      <c r="D15" s="18">
        <v>42643</v>
      </c>
      <c r="E15" s="18">
        <v>42664</v>
      </c>
      <c r="F15" s="14" t="s">
        <v>320</v>
      </c>
      <c r="G15" s="15">
        <v>15.14</v>
      </c>
      <c r="H15" s="15"/>
      <c r="I15" s="16">
        <v>15.14</v>
      </c>
      <c r="J15" s="17" t="s">
        <v>323</v>
      </c>
      <c r="K15" s="73" t="s">
        <v>811</v>
      </c>
      <c r="L15" s="53"/>
    </row>
    <row r="16" spans="1:13" s="8" customFormat="1" ht="22.9" hidden="1" customHeight="1" thickBot="1" x14ac:dyDescent="0.4">
      <c r="A16" s="9">
        <v>17</v>
      </c>
      <c r="B16" s="94" t="s">
        <v>835</v>
      </c>
      <c r="C16" s="94" t="s">
        <v>298</v>
      </c>
      <c r="D16" s="95" t="s">
        <v>837</v>
      </c>
      <c r="E16" s="95" t="s">
        <v>839</v>
      </c>
      <c r="F16" s="94" t="s">
        <v>301</v>
      </c>
      <c r="G16" s="96">
        <v>1545.92</v>
      </c>
      <c r="H16" s="96"/>
      <c r="I16" s="97">
        <f>G16-H16</f>
        <v>1545.92</v>
      </c>
      <c r="J16" s="98" t="s">
        <v>841</v>
      </c>
      <c r="K16" s="99" t="s">
        <v>983</v>
      </c>
      <c r="L16" s="53"/>
    </row>
    <row r="17" spans="1:13" s="8" customFormat="1" ht="22.9" hidden="1" customHeight="1" thickBot="1" x14ac:dyDescent="0.4">
      <c r="A17" s="9">
        <v>17</v>
      </c>
      <c r="B17" s="94" t="s">
        <v>836</v>
      </c>
      <c r="C17" s="94" t="s">
        <v>298</v>
      </c>
      <c r="D17" s="95" t="s">
        <v>838</v>
      </c>
      <c r="E17" s="95" t="s">
        <v>840</v>
      </c>
      <c r="F17" s="94" t="s">
        <v>301</v>
      </c>
      <c r="G17" s="96">
        <v>1608</v>
      </c>
      <c r="H17" s="96">
        <v>1608</v>
      </c>
      <c r="I17" s="97">
        <f t="shared" ref="I17:I23" si="0">G17-H17</f>
        <v>0</v>
      </c>
      <c r="J17" s="98" t="s">
        <v>842</v>
      </c>
      <c r="K17" s="99" t="s">
        <v>983</v>
      </c>
      <c r="L17" s="53"/>
      <c r="M17" s="53" t="s">
        <v>1004</v>
      </c>
    </row>
    <row r="18" spans="1:13" s="8" customFormat="1" ht="22.9" hidden="1" customHeight="1" thickBot="1" x14ac:dyDescent="0.4">
      <c r="A18" s="9">
        <v>17</v>
      </c>
      <c r="B18" s="94" t="s">
        <v>999</v>
      </c>
      <c r="C18" s="94" t="s">
        <v>298</v>
      </c>
      <c r="D18" s="95" t="s">
        <v>1000</v>
      </c>
      <c r="E18" s="95" t="s">
        <v>1001</v>
      </c>
      <c r="F18" s="94" t="s">
        <v>301</v>
      </c>
      <c r="G18" s="96">
        <v>2048.81</v>
      </c>
      <c r="H18" s="96"/>
      <c r="I18" s="97">
        <v>2048.81</v>
      </c>
      <c r="J18" s="98"/>
      <c r="K18" s="99"/>
      <c r="L18" s="53"/>
    </row>
    <row r="19" spans="1:13" s="8" customFormat="1" ht="22.9" hidden="1" customHeight="1" thickBot="1" x14ac:dyDescent="0.4">
      <c r="A19" s="9">
        <v>17</v>
      </c>
      <c r="B19" s="94" t="s">
        <v>843</v>
      </c>
      <c r="C19" s="94" t="s">
        <v>298</v>
      </c>
      <c r="D19" s="95" t="s">
        <v>837</v>
      </c>
      <c r="E19" s="95" t="s">
        <v>839</v>
      </c>
      <c r="F19" s="94" t="s">
        <v>263</v>
      </c>
      <c r="G19" s="96">
        <v>4741.42</v>
      </c>
      <c r="H19" s="96">
        <v>3136.02</v>
      </c>
      <c r="I19" s="97">
        <f t="shared" si="0"/>
        <v>1605.4</v>
      </c>
      <c r="J19" s="98" t="s">
        <v>841</v>
      </c>
      <c r="K19" s="99" t="s">
        <v>983</v>
      </c>
      <c r="L19" s="53"/>
    </row>
    <row r="20" spans="1:13" s="8" customFormat="1" ht="22.9" hidden="1" customHeight="1" thickBot="1" x14ac:dyDescent="0.4">
      <c r="A20" s="9">
        <v>17</v>
      </c>
      <c r="B20" s="94" t="s">
        <v>843</v>
      </c>
      <c r="C20" s="94" t="s">
        <v>298</v>
      </c>
      <c r="D20" s="95" t="s">
        <v>837</v>
      </c>
      <c r="E20" s="95" t="s">
        <v>839</v>
      </c>
      <c r="F20" s="94" t="s">
        <v>263</v>
      </c>
      <c r="G20" s="96">
        <v>327.67</v>
      </c>
      <c r="H20" s="96"/>
      <c r="I20" s="97">
        <f t="shared" si="0"/>
        <v>327.67</v>
      </c>
      <c r="J20" s="98" t="s">
        <v>841</v>
      </c>
      <c r="K20" s="99" t="s">
        <v>983</v>
      </c>
      <c r="L20" s="53"/>
    </row>
    <row r="21" spans="1:13" s="8" customFormat="1" ht="22.9" hidden="1" customHeight="1" thickBot="1" x14ac:dyDescent="0.4">
      <c r="A21" s="9">
        <v>17</v>
      </c>
      <c r="B21" s="94" t="s">
        <v>844</v>
      </c>
      <c r="C21" s="94" t="s">
        <v>298</v>
      </c>
      <c r="D21" s="95" t="s">
        <v>838</v>
      </c>
      <c r="E21" s="95" t="s">
        <v>840</v>
      </c>
      <c r="F21" s="94" t="s">
        <v>263</v>
      </c>
      <c r="G21" s="96">
        <v>483.13</v>
      </c>
      <c r="H21" s="96">
        <v>483.13</v>
      </c>
      <c r="I21" s="97">
        <f t="shared" si="0"/>
        <v>0</v>
      </c>
      <c r="J21" s="98" t="s">
        <v>842</v>
      </c>
      <c r="K21" s="99" t="s">
        <v>983</v>
      </c>
      <c r="L21" s="53"/>
    </row>
    <row r="22" spans="1:13" s="8" customFormat="1" ht="22.9" hidden="1" customHeight="1" thickBot="1" x14ac:dyDescent="0.4">
      <c r="A22" s="9">
        <v>17</v>
      </c>
      <c r="B22" s="94" t="s">
        <v>844</v>
      </c>
      <c r="C22" s="94" t="s">
        <v>298</v>
      </c>
      <c r="D22" s="95" t="s">
        <v>838</v>
      </c>
      <c r="E22" s="95" t="s">
        <v>840</v>
      </c>
      <c r="F22" s="94" t="s">
        <v>263</v>
      </c>
      <c r="G22" s="96">
        <v>5137.68</v>
      </c>
      <c r="H22" s="96">
        <v>5137.68</v>
      </c>
      <c r="I22" s="97">
        <f t="shared" si="0"/>
        <v>0</v>
      </c>
      <c r="J22" s="98" t="s">
        <v>842</v>
      </c>
      <c r="K22" s="99" t="s">
        <v>983</v>
      </c>
      <c r="M22" s="53" t="s">
        <v>1004</v>
      </c>
    </row>
    <row r="23" spans="1:13" s="8" customFormat="1" ht="22.9" hidden="1" customHeight="1" thickBot="1" x14ac:dyDescent="0.4">
      <c r="A23" s="9">
        <v>17</v>
      </c>
      <c r="B23" s="94" t="s">
        <v>885</v>
      </c>
      <c r="C23" s="94" t="s">
        <v>298</v>
      </c>
      <c r="D23" s="95" t="s">
        <v>838</v>
      </c>
      <c r="E23" s="95" t="s">
        <v>840</v>
      </c>
      <c r="F23" s="94" t="s">
        <v>320</v>
      </c>
      <c r="G23" s="96">
        <v>30.8</v>
      </c>
      <c r="H23" s="96">
        <v>30.8</v>
      </c>
      <c r="I23" s="97">
        <f t="shared" si="0"/>
        <v>0</v>
      </c>
      <c r="J23" s="111" t="s">
        <v>842</v>
      </c>
      <c r="K23" s="99" t="s">
        <v>983</v>
      </c>
      <c r="L23" s="53"/>
      <c r="M23" s="53" t="s">
        <v>1039</v>
      </c>
    </row>
    <row r="24" spans="1:13" s="8" customFormat="1" ht="22.9" hidden="1" customHeight="1" thickBot="1" x14ac:dyDescent="0.4">
      <c r="A24" s="162"/>
      <c r="B24" s="154"/>
      <c r="C24" s="154" t="s">
        <v>298</v>
      </c>
      <c r="D24" s="163"/>
      <c r="E24" s="163"/>
      <c r="F24" s="154" t="s">
        <v>1041</v>
      </c>
      <c r="G24" s="164"/>
      <c r="H24" s="164"/>
      <c r="I24" s="155">
        <f>SUM(I2:I23)</f>
        <v>36024.39</v>
      </c>
      <c r="J24" s="111"/>
      <c r="K24" s="99"/>
      <c r="L24" s="53"/>
      <c r="M24" s="161"/>
    </row>
    <row r="25" spans="1:13" s="8" customFormat="1" ht="22.9" hidden="1" customHeight="1" thickBot="1" x14ac:dyDescent="0.4">
      <c r="A25" s="9">
        <v>17</v>
      </c>
      <c r="B25" s="14" t="s">
        <v>324</v>
      </c>
      <c r="C25" s="14" t="s">
        <v>298</v>
      </c>
      <c r="D25" s="18">
        <v>42720</v>
      </c>
      <c r="E25" s="18">
        <v>42744</v>
      </c>
      <c r="F25" s="14" t="s">
        <v>244</v>
      </c>
      <c r="G25" s="15">
        <v>165.25</v>
      </c>
      <c r="H25" s="15"/>
      <c r="I25" s="16">
        <v>165.25</v>
      </c>
      <c r="J25" s="17" t="s">
        <v>245</v>
      </c>
      <c r="K25" s="73" t="s">
        <v>811</v>
      </c>
      <c r="L25" s="53"/>
    </row>
    <row r="26" spans="1:13" s="8" customFormat="1" ht="22.9" hidden="1" customHeight="1" thickBot="1" x14ac:dyDescent="0.4">
      <c r="A26" s="9">
        <v>17</v>
      </c>
      <c r="B26" s="14" t="s">
        <v>325</v>
      </c>
      <c r="C26" s="14" t="s">
        <v>298</v>
      </c>
      <c r="D26" s="18">
        <v>42720</v>
      </c>
      <c r="E26" s="18">
        <v>42744</v>
      </c>
      <c r="F26" s="14" t="s">
        <v>244</v>
      </c>
      <c r="G26" s="15">
        <v>165.25</v>
      </c>
      <c r="H26" s="15"/>
      <c r="I26" s="16">
        <v>165.25</v>
      </c>
      <c r="J26" s="17" t="s">
        <v>245</v>
      </c>
      <c r="K26" s="73" t="s">
        <v>811</v>
      </c>
      <c r="L26" s="53"/>
    </row>
    <row r="27" spans="1:13" s="8" customFormat="1" ht="22.9" hidden="1" customHeight="1" thickBot="1" x14ac:dyDescent="0.4">
      <c r="A27" s="9">
        <v>17</v>
      </c>
      <c r="B27" s="14" t="s">
        <v>326</v>
      </c>
      <c r="C27" s="14" t="s">
        <v>298</v>
      </c>
      <c r="D27" s="18">
        <v>42720</v>
      </c>
      <c r="E27" s="18">
        <v>42744</v>
      </c>
      <c r="F27" s="14" t="s">
        <v>244</v>
      </c>
      <c r="G27" s="15">
        <v>165.25</v>
      </c>
      <c r="H27" s="15"/>
      <c r="I27" s="16">
        <v>165.25</v>
      </c>
      <c r="J27" s="17" t="s">
        <v>245</v>
      </c>
      <c r="K27" s="73" t="s">
        <v>811</v>
      </c>
      <c r="L27" s="53"/>
    </row>
    <row r="28" spans="1:13" s="8" customFormat="1" ht="22.9" hidden="1" customHeight="1" thickBot="1" x14ac:dyDescent="0.4">
      <c r="A28" s="9">
        <v>17</v>
      </c>
      <c r="B28" s="14" t="s">
        <v>327</v>
      </c>
      <c r="C28" s="14" t="s">
        <v>298</v>
      </c>
      <c r="D28" s="18">
        <v>42720</v>
      </c>
      <c r="E28" s="18">
        <v>42744</v>
      </c>
      <c r="F28" s="14" t="s">
        <v>244</v>
      </c>
      <c r="G28" s="15">
        <v>165.25</v>
      </c>
      <c r="H28" s="15"/>
      <c r="I28" s="16">
        <v>165.25</v>
      </c>
      <c r="J28" s="17" t="s">
        <v>245</v>
      </c>
      <c r="K28" s="73" t="s">
        <v>811</v>
      </c>
      <c r="L28" s="53"/>
    </row>
    <row r="29" spans="1:13" s="8" customFormat="1" ht="22.9" hidden="1" customHeight="1" thickBot="1" x14ac:dyDescent="0.4">
      <c r="A29" s="9">
        <v>17</v>
      </c>
      <c r="B29" s="14" t="s">
        <v>327</v>
      </c>
      <c r="C29" s="14" t="s">
        <v>298</v>
      </c>
      <c r="D29" s="18">
        <v>42720</v>
      </c>
      <c r="E29" s="18">
        <v>42744</v>
      </c>
      <c r="F29" s="14" t="s">
        <v>244</v>
      </c>
      <c r="G29" s="15">
        <v>165.25</v>
      </c>
      <c r="H29" s="15"/>
      <c r="I29" s="16">
        <v>165.25</v>
      </c>
      <c r="J29" s="17" t="s">
        <v>245</v>
      </c>
      <c r="K29" s="73" t="s">
        <v>811</v>
      </c>
      <c r="L29" s="53"/>
    </row>
    <row r="30" spans="1:13" s="8" customFormat="1" ht="22.9" hidden="1" customHeight="1" thickBot="1" x14ac:dyDescent="0.4">
      <c r="A30" s="9">
        <v>17</v>
      </c>
      <c r="B30" s="14" t="s">
        <v>328</v>
      </c>
      <c r="C30" s="14" t="s">
        <v>298</v>
      </c>
      <c r="D30" s="18">
        <v>42720</v>
      </c>
      <c r="E30" s="18">
        <v>42744</v>
      </c>
      <c r="F30" s="14" t="s">
        <v>244</v>
      </c>
      <c r="G30" s="15">
        <v>165.25</v>
      </c>
      <c r="H30" s="15"/>
      <c r="I30" s="16">
        <v>165.25</v>
      </c>
      <c r="J30" s="17" t="s">
        <v>245</v>
      </c>
      <c r="K30" s="73" t="s">
        <v>811</v>
      </c>
      <c r="L30" s="53"/>
    </row>
    <row r="31" spans="1:13" s="8" customFormat="1" ht="22.9" hidden="1" customHeight="1" thickBot="1" x14ac:dyDescent="0.4">
      <c r="A31" s="9">
        <v>17</v>
      </c>
      <c r="B31" s="14" t="s">
        <v>329</v>
      </c>
      <c r="C31" s="14" t="s">
        <v>298</v>
      </c>
      <c r="D31" s="18">
        <v>42720</v>
      </c>
      <c r="E31" s="18">
        <v>42744</v>
      </c>
      <c r="F31" s="14" t="s">
        <v>244</v>
      </c>
      <c r="G31" s="15">
        <v>165.25</v>
      </c>
      <c r="H31" s="15"/>
      <c r="I31" s="16">
        <v>165.25</v>
      </c>
      <c r="J31" s="17" t="s">
        <v>245</v>
      </c>
      <c r="K31" s="73" t="s">
        <v>811</v>
      </c>
      <c r="L31" s="53"/>
    </row>
    <row r="32" spans="1:13" s="8" customFormat="1" ht="22.9" hidden="1" customHeight="1" thickBot="1" x14ac:dyDescent="0.4">
      <c r="A32" s="9">
        <v>17</v>
      </c>
      <c r="B32" s="14" t="s">
        <v>330</v>
      </c>
      <c r="C32" s="14" t="s">
        <v>298</v>
      </c>
      <c r="D32" s="18">
        <v>42720</v>
      </c>
      <c r="E32" s="18">
        <v>42744</v>
      </c>
      <c r="F32" s="14" t="s">
        <v>244</v>
      </c>
      <c r="G32" s="15">
        <v>165.25</v>
      </c>
      <c r="H32" s="15"/>
      <c r="I32" s="16">
        <v>165.25</v>
      </c>
      <c r="J32" s="17" t="s">
        <v>245</v>
      </c>
      <c r="K32" s="73" t="s">
        <v>811</v>
      </c>
      <c r="L32" s="53"/>
    </row>
    <row r="33" spans="1:12" s="8" customFormat="1" ht="22.9" hidden="1" customHeight="1" thickBot="1" x14ac:dyDescent="0.4">
      <c r="A33" s="9">
        <v>17</v>
      </c>
      <c r="B33" s="14" t="s">
        <v>331</v>
      </c>
      <c r="C33" s="14" t="s">
        <v>298</v>
      </c>
      <c r="D33" s="18">
        <v>42723</v>
      </c>
      <c r="E33" s="18">
        <v>42744</v>
      </c>
      <c r="F33" s="14" t="s">
        <v>244</v>
      </c>
      <c r="G33" s="15">
        <v>173.07</v>
      </c>
      <c r="H33" s="15"/>
      <c r="I33" s="16">
        <v>173.07</v>
      </c>
      <c r="J33" s="17" t="s">
        <v>245</v>
      </c>
      <c r="K33" s="73" t="s">
        <v>811</v>
      </c>
      <c r="L33" s="53"/>
    </row>
    <row r="34" spans="1:12" s="8" customFormat="1" ht="22.9" hidden="1" customHeight="1" thickBot="1" x14ac:dyDescent="0.4">
      <c r="A34" s="9">
        <v>17</v>
      </c>
      <c r="B34" s="14" t="s">
        <v>332</v>
      </c>
      <c r="C34" s="14" t="s">
        <v>298</v>
      </c>
      <c r="D34" s="18">
        <v>42723</v>
      </c>
      <c r="E34" s="18">
        <v>42744</v>
      </c>
      <c r="F34" s="14" t="s">
        <v>244</v>
      </c>
      <c r="G34" s="15">
        <v>173.07</v>
      </c>
      <c r="H34" s="15"/>
      <c r="I34" s="16">
        <v>173.07</v>
      </c>
      <c r="J34" s="17" t="s">
        <v>245</v>
      </c>
      <c r="K34" s="73" t="s">
        <v>811</v>
      </c>
      <c r="L34" s="53"/>
    </row>
    <row r="35" spans="1:12" s="8" customFormat="1" ht="22.9" hidden="1" customHeight="1" thickBot="1" x14ac:dyDescent="0.4">
      <c r="A35" s="9">
        <v>17</v>
      </c>
      <c r="B35" s="14" t="s">
        <v>333</v>
      </c>
      <c r="C35" s="14" t="s">
        <v>298</v>
      </c>
      <c r="D35" s="18">
        <v>42723</v>
      </c>
      <c r="E35" s="18">
        <v>42744</v>
      </c>
      <c r="F35" s="14" t="s">
        <v>244</v>
      </c>
      <c r="G35" s="15">
        <v>173.07</v>
      </c>
      <c r="H35" s="15"/>
      <c r="I35" s="16">
        <v>173.07</v>
      </c>
      <c r="J35" s="17" t="s">
        <v>245</v>
      </c>
      <c r="K35" s="73" t="s">
        <v>811</v>
      </c>
      <c r="L35" s="53"/>
    </row>
    <row r="36" spans="1:12" s="8" customFormat="1" ht="22.9" hidden="1" customHeight="1" thickBot="1" x14ac:dyDescent="0.4">
      <c r="A36" s="9">
        <v>17</v>
      </c>
      <c r="B36" s="14" t="s">
        <v>334</v>
      </c>
      <c r="C36" s="14" t="s">
        <v>298</v>
      </c>
      <c r="D36" s="18">
        <v>42723</v>
      </c>
      <c r="E36" s="18">
        <v>42744</v>
      </c>
      <c r="F36" s="14" t="s">
        <v>244</v>
      </c>
      <c r="G36" s="15">
        <v>173.07</v>
      </c>
      <c r="H36" s="15"/>
      <c r="I36" s="16">
        <v>173.07</v>
      </c>
      <c r="J36" s="17" t="s">
        <v>245</v>
      </c>
      <c r="K36" s="73" t="s">
        <v>811</v>
      </c>
      <c r="L36" s="53"/>
    </row>
    <row r="37" spans="1:12" s="8" customFormat="1" ht="22.9" hidden="1" customHeight="1" thickBot="1" x14ac:dyDescent="0.4">
      <c r="A37" s="9">
        <v>17</v>
      </c>
      <c r="B37" s="14" t="s">
        <v>335</v>
      </c>
      <c r="C37" s="14" t="s">
        <v>298</v>
      </c>
      <c r="D37" s="18">
        <v>42723</v>
      </c>
      <c r="E37" s="18">
        <v>42744</v>
      </c>
      <c r="F37" s="14" t="s">
        <v>244</v>
      </c>
      <c r="G37" s="15">
        <v>173.07</v>
      </c>
      <c r="H37" s="15"/>
      <c r="I37" s="16">
        <v>173.07</v>
      </c>
      <c r="J37" s="17" t="s">
        <v>245</v>
      </c>
      <c r="K37" s="73" t="s">
        <v>811</v>
      </c>
      <c r="L37" s="53"/>
    </row>
    <row r="38" spans="1:12" s="8" customFormat="1" ht="22.9" hidden="1" customHeight="1" thickBot="1" x14ac:dyDescent="0.4">
      <c r="A38" s="9">
        <v>17</v>
      </c>
      <c r="B38" s="14" t="s">
        <v>336</v>
      </c>
      <c r="C38" s="14" t="s">
        <v>298</v>
      </c>
      <c r="D38" s="18">
        <v>42723</v>
      </c>
      <c r="E38" s="18">
        <v>42744</v>
      </c>
      <c r="F38" s="14" t="s">
        <v>244</v>
      </c>
      <c r="G38" s="15">
        <v>173.07</v>
      </c>
      <c r="H38" s="15"/>
      <c r="I38" s="16">
        <v>173.07</v>
      </c>
      <c r="J38" s="17" t="s">
        <v>245</v>
      </c>
      <c r="K38" s="73" t="s">
        <v>811</v>
      </c>
      <c r="L38" s="53"/>
    </row>
    <row r="39" spans="1:12" s="8" customFormat="1" ht="22.9" hidden="1" customHeight="1" thickBot="1" x14ac:dyDescent="0.4">
      <c r="A39" s="9">
        <v>17</v>
      </c>
      <c r="B39" s="14" t="s">
        <v>337</v>
      </c>
      <c r="C39" s="14" t="s">
        <v>298</v>
      </c>
      <c r="D39" s="18">
        <v>42725</v>
      </c>
      <c r="E39" s="18">
        <v>42746</v>
      </c>
      <c r="F39" s="14" t="s">
        <v>244</v>
      </c>
      <c r="G39" s="15">
        <v>172.48</v>
      </c>
      <c r="H39" s="15"/>
      <c r="I39" s="16">
        <v>172.48</v>
      </c>
      <c r="J39" s="17" t="s">
        <v>245</v>
      </c>
      <c r="K39" s="73" t="s">
        <v>811</v>
      </c>
      <c r="L39" s="53"/>
    </row>
    <row r="40" spans="1:12" s="8" customFormat="1" ht="22.9" hidden="1" customHeight="1" thickBot="1" x14ac:dyDescent="0.4">
      <c r="A40" s="9">
        <v>17</v>
      </c>
      <c r="B40" s="14" t="s">
        <v>338</v>
      </c>
      <c r="C40" s="14" t="s">
        <v>298</v>
      </c>
      <c r="D40" s="18">
        <v>42725</v>
      </c>
      <c r="E40" s="18">
        <v>42746</v>
      </c>
      <c r="F40" s="14" t="s">
        <v>244</v>
      </c>
      <c r="G40" s="15">
        <v>172.48</v>
      </c>
      <c r="H40" s="15"/>
      <c r="I40" s="16">
        <v>172.48</v>
      </c>
      <c r="J40" s="17" t="s">
        <v>245</v>
      </c>
      <c r="K40" s="73" t="s">
        <v>811</v>
      </c>
      <c r="L40" s="53"/>
    </row>
    <row r="41" spans="1:12" s="8" customFormat="1" ht="22.9" hidden="1" customHeight="1" thickBot="1" x14ac:dyDescent="0.4">
      <c r="A41" s="142">
        <v>17</v>
      </c>
      <c r="B41" s="94" t="s">
        <v>886</v>
      </c>
      <c r="C41" s="94" t="s">
        <v>298</v>
      </c>
      <c r="D41" s="95" t="s">
        <v>884</v>
      </c>
      <c r="E41" s="95" t="s">
        <v>852</v>
      </c>
      <c r="F41" s="94" t="s">
        <v>244</v>
      </c>
      <c r="G41" s="96">
        <v>173.23</v>
      </c>
      <c r="H41" s="96"/>
      <c r="I41" s="97">
        <f>G41-H41</f>
        <v>173.23</v>
      </c>
      <c r="J41" s="109" t="s">
        <v>984</v>
      </c>
      <c r="K41" s="73" t="s">
        <v>983</v>
      </c>
      <c r="L41" s="53"/>
    </row>
    <row r="42" spans="1:12" s="8" customFormat="1" ht="22.9" hidden="1" customHeight="1" thickBot="1" x14ac:dyDescent="0.4">
      <c r="A42" s="142">
        <v>17</v>
      </c>
      <c r="B42" s="94" t="s">
        <v>887</v>
      </c>
      <c r="C42" s="94" t="s">
        <v>298</v>
      </c>
      <c r="D42" s="95" t="s">
        <v>884</v>
      </c>
      <c r="E42" s="95" t="s">
        <v>852</v>
      </c>
      <c r="F42" s="94" t="s">
        <v>244</v>
      </c>
      <c r="G42" s="96">
        <v>173.23</v>
      </c>
      <c r="H42" s="96"/>
      <c r="I42" s="97">
        <f t="shared" ref="I42:I71" si="1">G42-H42</f>
        <v>173.23</v>
      </c>
      <c r="J42" s="109" t="s">
        <v>984</v>
      </c>
      <c r="K42" s="73" t="s">
        <v>983</v>
      </c>
      <c r="L42" s="53"/>
    </row>
    <row r="43" spans="1:12" s="8" customFormat="1" ht="22.9" hidden="1" customHeight="1" thickBot="1" x14ac:dyDescent="0.4">
      <c r="A43" s="142">
        <v>17</v>
      </c>
      <c r="B43" s="94" t="s">
        <v>888</v>
      </c>
      <c r="C43" s="94" t="s">
        <v>298</v>
      </c>
      <c r="D43" s="95" t="s">
        <v>884</v>
      </c>
      <c r="E43" s="95" t="s">
        <v>852</v>
      </c>
      <c r="F43" s="94" t="s">
        <v>244</v>
      </c>
      <c r="G43" s="96">
        <v>173.23</v>
      </c>
      <c r="H43" s="96"/>
      <c r="I43" s="97">
        <f t="shared" si="1"/>
        <v>173.23</v>
      </c>
      <c r="J43" s="109" t="s">
        <v>984</v>
      </c>
      <c r="K43" s="73" t="s">
        <v>983</v>
      </c>
      <c r="L43" s="53"/>
    </row>
    <row r="44" spans="1:12" s="8" customFormat="1" ht="22.9" hidden="1" customHeight="1" thickBot="1" x14ac:dyDescent="0.4">
      <c r="A44" s="142">
        <v>17</v>
      </c>
      <c r="B44" s="94" t="s">
        <v>889</v>
      </c>
      <c r="C44" s="94" t="s">
        <v>298</v>
      </c>
      <c r="D44" s="95" t="s">
        <v>884</v>
      </c>
      <c r="E44" s="95" t="s">
        <v>852</v>
      </c>
      <c r="F44" s="94" t="s">
        <v>244</v>
      </c>
      <c r="G44" s="96">
        <v>173.23</v>
      </c>
      <c r="H44" s="96"/>
      <c r="I44" s="97">
        <f t="shared" si="1"/>
        <v>173.23</v>
      </c>
      <c r="J44" s="109" t="s">
        <v>984</v>
      </c>
      <c r="K44" s="73" t="s">
        <v>983</v>
      </c>
      <c r="L44" s="53"/>
    </row>
    <row r="45" spans="1:12" s="8" customFormat="1" ht="22.9" hidden="1" customHeight="1" thickBot="1" x14ac:dyDescent="0.4">
      <c r="A45" s="142">
        <v>17</v>
      </c>
      <c r="B45" s="94" t="s">
        <v>890</v>
      </c>
      <c r="C45" s="94" t="s">
        <v>298</v>
      </c>
      <c r="D45" s="95" t="s">
        <v>884</v>
      </c>
      <c r="E45" s="95" t="s">
        <v>852</v>
      </c>
      <c r="F45" s="94" t="s">
        <v>244</v>
      </c>
      <c r="G45" s="96">
        <v>173.23</v>
      </c>
      <c r="H45" s="96"/>
      <c r="I45" s="97">
        <f t="shared" si="1"/>
        <v>173.23</v>
      </c>
      <c r="J45" s="109" t="s">
        <v>984</v>
      </c>
      <c r="K45" s="73" t="s">
        <v>983</v>
      </c>
      <c r="L45" s="53"/>
    </row>
    <row r="46" spans="1:12" s="8" customFormat="1" ht="22.9" hidden="1" customHeight="1" thickBot="1" x14ac:dyDescent="0.4">
      <c r="A46" s="142">
        <v>17</v>
      </c>
      <c r="B46" s="94" t="s">
        <v>891</v>
      </c>
      <c r="C46" s="94" t="s">
        <v>298</v>
      </c>
      <c r="D46" s="95" t="s">
        <v>884</v>
      </c>
      <c r="E46" s="95" t="s">
        <v>852</v>
      </c>
      <c r="F46" s="94" t="s">
        <v>244</v>
      </c>
      <c r="G46" s="96">
        <v>173.23</v>
      </c>
      <c r="H46" s="96"/>
      <c r="I46" s="97">
        <f t="shared" si="1"/>
        <v>173.23</v>
      </c>
      <c r="J46" s="109" t="s">
        <v>984</v>
      </c>
      <c r="K46" s="73" t="s">
        <v>983</v>
      </c>
      <c r="L46" s="53"/>
    </row>
    <row r="47" spans="1:12" s="8" customFormat="1" ht="22.9" hidden="1" customHeight="1" thickBot="1" x14ac:dyDescent="0.4">
      <c r="A47" s="142">
        <v>17</v>
      </c>
      <c r="B47" s="94" t="s">
        <v>892</v>
      </c>
      <c r="C47" s="94" t="s">
        <v>298</v>
      </c>
      <c r="D47" s="95" t="s">
        <v>884</v>
      </c>
      <c r="E47" s="95" t="s">
        <v>852</v>
      </c>
      <c r="F47" s="94" t="s">
        <v>244</v>
      </c>
      <c r="G47" s="96">
        <v>173.23</v>
      </c>
      <c r="H47" s="96"/>
      <c r="I47" s="97">
        <f t="shared" si="1"/>
        <v>173.23</v>
      </c>
      <c r="J47" s="109" t="s">
        <v>984</v>
      </c>
      <c r="K47" s="73" t="s">
        <v>983</v>
      </c>
      <c r="L47" s="53"/>
    </row>
    <row r="48" spans="1:12" s="8" customFormat="1" ht="22.9" hidden="1" customHeight="1" thickBot="1" x14ac:dyDescent="0.4">
      <c r="A48" s="142">
        <v>17</v>
      </c>
      <c r="B48" s="94" t="s">
        <v>893</v>
      </c>
      <c r="C48" s="94" t="s">
        <v>298</v>
      </c>
      <c r="D48" s="95" t="s">
        <v>884</v>
      </c>
      <c r="E48" s="95" t="s">
        <v>852</v>
      </c>
      <c r="F48" s="94" t="s">
        <v>244</v>
      </c>
      <c r="G48" s="96">
        <v>173.23</v>
      </c>
      <c r="H48" s="96"/>
      <c r="I48" s="97">
        <f t="shared" si="1"/>
        <v>173.23</v>
      </c>
      <c r="J48" s="109" t="s">
        <v>984</v>
      </c>
      <c r="K48" s="73" t="s">
        <v>983</v>
      </c>
      <c r="L48" s="53"/>
    </row>
    <row r="49" spans="1:12" s="8" customFormat="1" ht="22.9" hidden="1" customHeight="1" thickBot="1" x14ac:dyDescent="0.4">
      <c r="A49" s="142">
        <v>17</v>
      </c>
      <c r="B49" s="94" t="s">
        <v>894</v>
      </c>
      <c r="C49" s="94" t="s">
        <v>298</v>
      </c>
      <c r="D49" s="95" t="s">
        <v>884</v>
      </c>
      <c r="E49" s="95" t="s">
        <v>852</v>
      </c>
      <c r="F49" s="94" t="s">
        <v>244</v>
      </c>
      <c r="G49" s="96">
        <v>172.66</v>
      </c>
      <c r="H49" s="96"/>
      <c r="I49" s="97">
        <f t="shared" si="1"/>
        <v>172.66</v>
      </c>
      <c r="J49" s="109" t="s">
        <v>984</v>
      </c>
      <c r="K49" s="73" t="s">
        <v>983</v>
      </c>
      <c r="L49" s="53"/>
    </row>
    <row r="50" spans="1:12" s="8" customFormat="1" ht="22.9" hidden="1" customHeight="1" thickBot="1" x14ac:dyDescent="0.4">
      <c r="A50" s="142">
        <v>17</v>
      </c>
      <c r="B50" s="94" t="s">
        <v>895</v>
      </c>
      <c r="C50" s="94" t="s">
        <v>298</v>
      </c>
      <c r="D50" s="95" t="s">
        <v>884</v>
      </c>
      <c r="E50" s="95" t="s">
        <v>852</v>
      </c>
      <c r="F50" s="94" t="s">
        <v>244</v>
      </c>
      <c r="G50" s="96">
        <v>172.66</v>
      </c>
      <c r="H50" s="96"/>
      <c r="I50" s="97">
        <f t="shared" si="1"/>
        <v>172.66</v>
      </c>
      <c r="J50" s="109" t="s">
        <v>984</v>
      </c>
      <c r="K50" s="73" t="s">
        <v>983</v>
      </c>
      <c r="L50" s="53"/>
    </row>
    <row r="51" spans="1:12" s="8" customFormat="1" ht="22.9" hidden="1" customHeight="1" thickBot="1" x14ac:dyDescent="0.4">
      <c r="A51" s="142">
        <v>17</v>
      </c>
      <c r="B51" s="94" t="s">
        <v>896</v>
      </c>
      <c r="C51" s="94" t="s">
        <v>298</v>
      </c>
      <c r="D51" s="95" t="s">
        <v>884</v>
      </c>
      <c r="E51" s="95" t="s">
        <v>852</v>
      </c>
      <c r="F51" s="94" t="s">
        <v>244</v>
      </c>
      <c r="G51" s="96">
        <v>172.66</v>
      </c>
      <c r="H51" s="96"/>
      <c r="I51" s="97">
        <f t="shared" si="1"/>
        <v>172.66</v>
      </c>
      <c r="J51" s="144" t="s">
        <v>985</v>
      </c>
      <c r="K51" s="73" t="s">
        <v>983</v>
      </c>
      <c r="L51" s="53"/>
    </row>
    <row r="52" spans="1:12" s="8" customFormat="1" ht="22.9" hidden="1" customHeight="1" thickBot="1" x14ac:dyDescent="0.4">
      <c r="A52" s="142">
        <v>17</v>
      </c>
      <c r="B52" s="94" t="s">
        <v>897</v>
      </c>
      <c r="C52" s="94" t="s">
        <v>298</v>
      </c>
      <c r="D52" s="95" t="s">
        <v>884</v>
      </c>
      <c r="E52" s="95" t="s">
        <v>852</v>
      </c>
      <c r="F52" s="94" t="s">
        <v>244</v>
      </c>
      <c r="G52" s="96">
        <v>172.66</v>
      </c>
      <c r="H52" s="96"/>
      <c r="I52" s="97">
        <f t="shared" si="1"/>
        <v>172.66</v>
      </c>
      <c r="J52" s="109" t="s">
        <v>984</v>
      </c>
      <c r="K52" s="73" t="s">
        <v>983</v>
      </c>
      <c r="L52" s="53"/>
    </row>
    <row r="53" spans="1:12" s="8" customFormat="1" ht="22.9" hidden="1" customHeight="1" thickBot="1" x14ac:dyDescent="0.4">
      <c r="A53" s="142">
        <v>17</v>
      </c>
      <c r="B53" s="94" t="s">
        <v>898</v>
      </c>
      <c r="C53" s="94" t="s">
        <v>298</v>
      </c>
      <c r="D53" s="95" t="s">
        <v>884</v>
      </c>
      <c r="E53" s="95" t="s">
        <v>852</v>
      </c>
      <c r="F53" s="94" t="s">
        <v>244</v>
      </c>
      <c r="G53" s="96">
        <v>172.66</v>
      </c>
      <c r="H53" s="96"/>
      <c r="I53" s="97">
        <f t="shared" si="1"/>
        <v>172.66</v>
      </c>
      <c r="J53" s="109" t="s">
        <v>984</v>
      </c>
      <c r="K53" s="73" t="s">
        <v>983</v>
      </c>
      <c r="L53" s="53"/>
    </row>
    <row r="54" spans="1:12" s="8" customFormat="1" ht="22.9" hidden="1" customHeight="1" thickBot="1" x14ac:dyDescent="0.4">
      <c r="A54" s="142">
        <v>17</v>
      </c>
      <c r="B54" s="94" t="s">
        <v>899</v>
      </c>
      <c r="C54" s="94" t="s">
        <v>298</v>
      </c>
      <c r="D54" s="95" t="s">
        <v>884</v>
      </c>
      <c r="E54" s="95" t="s">
        <v>852</v>
      </c>
      <c r="F54" s="94" t="s">
        <v>244</v>
      </c>
      <c r="G54" s="96">
        <v>172.66</v>
      </c>
      <c r="H54" s="96"/>
      <c r="I54" s="97">
        <f t="shared" si="1"/>
        <v>172.66</v>
      </c>
      <c r="J54" s="109" t="s">
        <v>984</v>
      </c>
      <c r="K54" s="73" t="s">
        <v>983</v>
      </c>
      <c r="L54" s="53"/>
    </row>
    <row r="55" spans="1:12" s="8" customFormat="1" ht="22.9" hidden="1" customHeight="1" thickBot="1" x14ac:dyDescent="0.4">
      <c r="A55" s="142">
        <v>17</v>
      </c>
      <c r="B55" s="94" t="s">
        <v>900</v>
      </c>
      <c r="C55" s="94" t="s">
        <v>298</v>
      </c>
      <c r="D55" s="95" t="s">
        <v>884</v>
      </c>
      <c r="E55" s="95" t="s">
        <v>852</v>
      </c>
      <c r="F55" s="94" t="s">
        <v>244</v>
      </c>
      <c r="G55" s="96">
        <v>172.66</v>
      </c>
      <c r="H55" s="96"/>
      <c r="I55" s="97">
        <f t="shared" si="1"/>
        <v>172.66</v>
      </c>
      <c r="J55" s="109" t="s">
        <v>984</v>
      </c>
      <c r="K55" s="73" t="s">
        <v>983</v>
      </c>
      <c r="L55" s="53"/>
    </row>
    <row r="56" spans="1:12" s="8" customFormat="1" ht="22.9" hidden="1" customHeight="1" thickBot="1" x14ac:dyDescent="0.4">
      <c r="A56" s="142">
        <v>17</v>
      </c>
      <c r="B56" s="94" t="s">
        <v>902</v>
      </c>
      <c r="C56" s="94" t="s">
        <v>298</v>
      </c>
      <c r="D56" s="95" t="s">
        <v>884</v>
      </c>
      <c r="E56" s="95" t="s">
        <v>852</v>
      </c>
      <c r="F56" s="94" t="s">
        <v>244</v>
      </c>
      <c r="G56" s="96">
        <v>172.66</v>
      </c>
      <c r="H56" s="96"/>
      <c r="I56" s="97">
        <f t="shared" si="1"/>
        <v>172.66</v>
      </c>
      <c r="J56" s="109" t="s">
        <v>984</v>
      </c>
      <c r="K56" s="73" t="s">
        <v>983</v>
      </c>
      <c r="L56" s="53"/>
    </row>
    <row r="57" spans="1:12" s="8" customFormat="1" ht="22.9" hidden="1" customHeight="1" thickBot="1" x14ac:dyDescent="0.4">
      <c r="A57" s="142">
        <v>17</v>
      </c>
      <c r="B57" s="94" t="s">
        <v>903</v>
      </c>
      <c r="C57" s="94" t="s">
        <v>298</v>
      </c>
      <c r="D57" s="95" t="s">
        <v>884</v>
      </c>
      <c r="E57" s="95" t="s">
        <v>852</v>
      </c>
      <c r="F57" s="94" t="s">
        <v>244</v>
      </c>
      <c r="G57" s="96">
        <v>172.66</v>
      </c>
      <c r="H57" s="96"/>
      <c r="I57" s="97">
        <f t="shared" si="1"/>
        <v>172.66</v>
      </c>
      <c r="J57" s="109" t="s">
        <v>984</v>
      </c>
      <c r="K57" s="73" t="s">
        <v>983</v>
      </c>
      <c r="L57" s="53"/>
    </row>
    <row r="58" spans="1:12" s="8" customFormat="1" ht="22.9" hidden="1" customHeight="1" thickBot="1" x14ac:dyDescent="0.4">
      <c r="A58" s="142">
        <v>17</v>
      </c>
      <c r="B58" s="94" t="s">
        <v>904</v>
      </c>
      <c r="C58" s="94" t="s">
        <v>298</v>
      </c>
      <c r="D58" s="95" t="s">
        <v>884</v>
      </c>
      <c r="E58" s="95" t="s">
        <v>852</v>
      </c>
      <c r="F58" s="94" t="s">
        <v>244</v>
      </c>
      <c r="G58" s="96">
        <v>172.66</v>
      </c>
      <c r="H58" s="96"/>
      <c r="I58" s="97">
        <f t="shared" si="1"/>
        <v>172.66</v>
      </c>
      <c r="J58" s="109" t="s">
        <v>984</v>
      </c>
      <c r="K58" s="73" t="s">
        <v>983</v>
      </c>
      <c r="L58" s="53"/>
    </row>
    <row r="59" spans="1:12" s="8" customFormat="1" ht="22.9" hidden="1" customHeight="1" thickBot="1" x14ac:dyDescent="0.4">
      <c r="A59" s="142">
        <v>17</v>
      </c>
      <c r="B59" s="94" t="s">
        <v>905</v>
      </c>
      <c r="C59" s="94" t="s">
        <v>298</v>
      </c>
      <c r="D59" s="95" t="s">
        <v>884</v>
      </c>
      <c r="E59" s="95" t="s">
        <v>852</v>
      </c>
      <c r="F59" s="94" t="s">
        <v>244</v>
      </c>
      <c r="G59" s="96">
        <v>172.66</v>
      </c>
      <c r="H59" s="96"/>
      <c r="I59" s="97">
        <f t="shared" si="1"/>
        <v>172.66</v>
      </c>
      <c r="J59" s="109" t="s">
        <v>984</v>
      </c>
      <c r="K59" s="73" t="s">
        <v>983</v>
      </c>
      <c r="L59" s="53"/>
    </row>
    <row r="60" spans="1:12" s="8" customFormat="1" ht="22.9" hidden="1" customHeight="1" thickBot="1" x14ac:dyDescent="0.4">
      <c r="A60" s="142">
        <v>17</v>
      </c>
      <c r="B60" s="94" t="s">
        <v>901</v>
      </c>
      <c r="C60" s="94" t="s">
        <v>298</v>
      </c>
      <c r="D60" s="95" t="s">
        <v>884</v>
      </c>
      <c r="E60" s="95" t="s">
        <v>852</v>
      </c>
      <c r="F60" s="94" t="s">
        <v>244</v>
      </c>
      <c r="G60" s="96">
        <v>172.66</v>
      </c>
      <c r="H60" s="96"/>
      <c r="I60" s="97">
        <f t="shared" si="1"/>
        <v>172.66</v>
      </c>
      <c r="J60" s="109" t="s">
        <v>984</v>
      </c>
      <c r="K60" s="73" t="s">
        <v>983</v>
      </c>
      <c r="L60" s="53"/>
    </row>
    <row r="61" spans="1:12" s="8" customFormat="1" ht="22.9" hidden="1" customHeight="1" thickBot="1" x14ac:dyDescent="0.4">
      <c r="A61" s="142">
        <v>17</v>
      </c>
      <c r="B61" s="94" t="s">
        <v>906</v>
      </c>
      <c r="C61" s="94" t="s">
        <v>298</v>
      </c>
      <c r="D61" s="95" t="s">
        <v>884</v>
      </c>
      <c r="E61" s="95" t="s">
        <v>852</v>
      </c>
      <c r="F61" s="94" t="s">
        <v>244</v>
      </c>
      <c r="G61" s="96">
        <v>176.96</v>
      </c>
      <c r="H61" s="96"/>
      <c r="I61" s="97">
        <f t="shared" si="1"/>
        <v>176.96</v>
      </c>
      <c r="J61" s="109" t="s">
        <v>984</v>
      </c>
      <c r="K61" s="73" t="s">
        <v>983</v>
      </c>
      <c r="L61" s="53"/>
    </row>
    <row r="62" spans="1:12" s="8" customFormat="1" ht="22.9" hidden="1" customHeight="1" thickBot="1" x14ac:dyDescent="0.4">
      <c r="A62" s="142">
        <v>17</v>
      </c>
      <c r="B62" s="94" t="s">
        <v>907</v>
      </c>
      <c r="C62" s="94" t="s">
        <v>298</v>
      </c>
      <c r="D62" s="95" t="s">
        <v>884</v>
      </c>
      <c r="E62" s="95" t="s">
        <v>852</v>
      </c>
      <c r="F62" s="94" t="s">
        <v>244</v>
      </c>
      <c r="G62" s="96">
        <v>176.96</v>
      </c>
      <c r="H62" s="96"/>
      <c r="I62" s="97">
        <f t="shared" si="1"/>
        <v>176.96</v>
      </c>
      <c r="J62" s="109" t="s">
        <v>984</v>
      </c>
      <c r="K62" s="73" t="s">
        <v>983</v>
      </c>
      <c r="L62" s="53"/>
    </row>
    <row r="63" spans="1:12" s="8" customFormat="1" ht="22.9" hidden="1" customHeight="1" thickBot="1" x14ac:dyDescent="0.4">
      <c r="A63" s="142">
        <v>17</v>
      </c>
      <c r="B63" s="94" t="s">
        <v>908</v>
      </c>
      <c r="C63" s="94" t="s">
        <v>298</v>
      </c>
      <c r="D63" s="95" t="s">
        <v>884</v>
      </c>
      <c r="E63" s="95" t="s">
        <v>852</v>
      </c>
      <c r="F63" s="94" t="s">
        <v>244</v>
      </c>
      <c r="G63" s="96">
        <v>176.96</v>
      </c>
      <c r="H63" s="96"/>
      <c r="I63" s="97">
        <f t="shared" si="1"/>
        <v>176.96</v>
      </c>
      <c r="J63" s="109" t="s">
        <v>984</v>
      </c>
      <c r="K63" s="73" t="s">
        <v>983</v>
      </c>
      <c r="L63" s="53"/>
    </row>
    <row r="64" spans="1:12" s="8" customFormat="1" ht="22.9" hidden="1" customHeight="1" thickBot="1" x14ac:dyDescent="0.4">
      <c r="A64" s="142">
        <v>17</v>
      </c>
      <c r="B64" s="94" t="s">
        <v>909</v>
      </c>
      <c r="C64" s="94" t="s">
        <v>298</v>
      </c>
      <c r="D64" s="95" t="s">
        <v>884</v>
      </c>
      <c r="E64" s="95" t="s">
        <v>852</v>
      </c>
      <c r="F64" s="94" t="s">
        <v>244</v>
      </c>
      <c r="G64" s="96">
        <v>176.96</v>
      </c>
      <c r="H64" s="96"/>
      <c r="I64" s="97">
        <f t="shared" si="1"/>
        <v>176.96</v>
      </c>
      <c r="J64" s="109" t="s">
        <v>984</v>
      </c>
      <c r="K64" s="73" t="s">
        <v>983</v>
      </c>
      <c r="L64" s="53"/>
    </row>
    <row r="65" spans="1:13" s="8" customFormat="1" ht="22.9" hidden="1" customHeight="1" thickBot="1" x14ac:dyDescent="0.4">
      <c r="A65" s="142">
        <v>17</v>
      </c>
      <c r="B65" s="94" t="s">
        <v>910</v>
      </c>
      <c r="C65" s="94" t="s">
        <v>298</v>
      </c>
      <c r="D65" s="95" t="s">
        <v>884</v>
      </c>
      <c r="E65" s="95" t="s">
        <v>852</v>
      </c>
      <c r="F65" s="94" t="s">
        <v>244</v>
      </c>
      <c r="G65" s="96">
        <v>176.96</v>
      </c>
      <c r="H65" s="96"/>
      <c r="I65" s="97">
        <f t="shared" si="1"/>
        <v>176.96</v>
      </c>
      <c r="J65" s="109" t="s">
        <v>984</v>
      </c>
      <c r="K65" s="73" t="s">
        <v>983</v>
      </c>
      <c r="L65" s="53"/>
    </row>
    <row r="66" spans="1:13" s="8" customFormat="1" ht="22.9" hidden="1" customHeight="1" thickBot="1" x14ac:dyDescent="0.4">
      <c r="A66" s="142">
        <v>17</v>
      </c>
      <c r="B66" s="94" t="s">
        <v>911</v>
      </c>
      <c r="C66" s="94" t="s">
        <v>298</v>
      </c>
      <c r="D66" s="95" t="s">
        <v>884</v>
      </c>
      <c r="E66" s="95" t="s">
        <v>852</v>
      </c>
      <c r="F66" s="94" t="s">
        <v>244</v>
      </c>
      <c r="G66" s="96">
        <v>176.96</v>
      </c>
      <c r="H66" s="96"/>
      <c r="I66" s="97">
        <f t="shared" si="1"/>
        <v>176.96</v>
      </c>
      <c r="J66" s="109" t="s">
        <v>984</v>
      </c>
      <c r="K66" s="73" t="s">
        <v>983</v>
      </c>
      <c r="L66" s="53"/>
    </row>
    <row r="67" spans="1:13" s="8" customFormat="1" ht="22.9" hidden="1" customHeight="1" thickBot="1" x14ac:dyDescent="0.4">
      <c r="A67" s="142">
        <v>17</v>
      </c>
      <c r="B67" s="94" t="s">
        <v>912</v>
      </c>
      <c r="C67" s="94" t="s">
        <v>298</v>
      </c>
      <c r="D67" s="95" t="s">
        <v>884</v>
      </c>
      <c r="E67" s="95" t="s">
        <v>852</v>
      </c>
      <c r="F67" s="94" t="s">
        <v>244</v>
      </c>
      <c r="G67" s="96">
        <v>176.96</v>
      </c>
      <c r="H67" s="96"/>
      <c r="I67" s="97">
        <f t="shared" si="1"/>
        <v>176.96</v>
      </c>
      <c r="J67" s="109" t="s">
        <v>984</v>
      </c>
      <c r="K67" s="73" t="s">
        <v>983</v>
      </c>
      <c r="L67" s="53"/>
    </row>
    <row r="68" spans="1:13" s="8" customFormat="1" ht="22.9" hidden="1" customHeight="1" thickBot="1" x14ac:dyDescent="0.4">
      <c r="A68" s="142">
        <v>17</v>
      </c>
      <c r="B68" s="94" t="s">
        <v>913</v>
      </c>
      <c r="C68" s="94" t="s">
        <v>298</v>
      </c>
      <c r="D68" s="95" t="s">
        <v>884</v>
      </c>
      <c r="E68" s="95" t="s">
        <v>852</v>
      </c>
      <c r="F68" s="94" t="s">
        <v>244</v>
      </c>
      <c r="G68" s="96">
        <v>176.96</v>
      </c>
      <c r="H68" s="96"/>
      <c r="I68" s="97">
        <f t="shared" si="1"/>
        <v>176.96</v>
      </c>
      <c r="J68" s="109" t="s">
        <v>984</v>
      </c>
      <c r="K68" s="73" t="s">
        <v>983</v>
      </c>
      <c r="L68" s="53"/>
    </row>
    <row r="69" spans="1:13" s="8" customFormat="1" ht="22.9" hidden="1" customHeight="1" thickBot="1" x14ac:dyDescent="0.4">
      <c r="A69" s="142">
        <v>17</v>
      </c>
      <c r="B69" s="94" t="s">
        <v>914</v>
      </c>
      <c r="C69" s="94" t="s">
        <v>298</v>
      </c>
      <c r="D69" s="95" t="s">
        <v>884</v>
      </c>
      <c r="E69" s="95" t="s">
        <v>852</v>
      </c>
      <c r="F69" s="94" t="s">
        <v>244</v>
      </c>
      <c r="G69" s="96">
        <v>176.96</v>
      </c>
      <c r="H69" s="96"/>
      <c r="I69" s="97">
        <f t="shared" si="1"/>
        <v>176.96</v>
      </c>
      <c r="J69" s="109" t="s">
        <v>984</v>
      </c>
      <c r="K69" s="73" t="s">
        <v>983</v>
      </c>
      <c r="L69" s="53"/>
    </row>
    <row r="70" spans="1:13" s="8" customFormat="1" ht="22.9" hidden="1" customHeight="1" thickBot="1" x14ac:dyDescent="0.4">
      <c r="A70" s="142">
        <v>17</v>
      </c>
      <c r="B70" s="94" t="s">
        <v>915</v>
      </c>
      <c r="C70" s="94" t="s">
        <v>298</v>
      </c>
      <c r="D70" s="95" t="s">
        <v>884</v>
      </c>
      <c r="E70" s="95" t="s">
        <v>852</v>
      </c>
      <c r="F70" s="94" t="s">
        <v>244</v>
      </c>
      <c r="G70" s="96">
        <v>176.96</v>
      </c>
      <c r="H70" s="96"/>
      <c r="I70" s="97">
        <f t="shared" si="1"/>
        <v>176.96</v>
      </c>
      <c r="J70" s="109" t="s">
        <v>984</v>
      </c>
      <c r="K70" s="73" t="s">
        <v>983</v>
      </c>
      <c r="L70" s="53"/>
    </row>
    <row r="71" spans="1:13" s="8" customFormat="1" ht="27.6" hidden="1" customHeight="1" thickBot="1" x14ac:dyDescent="0.4">
      <c r="A71" s="142">
        <v>17</v>
      </c>
      <c r="B71" s="94" t="s">
        <v>916</v>
      </c>
      <c r="C71" s="94" t="s">
        <v>298</v>
      </c>
      <c r="D71" s="95" t="s">
        <v>884</v>
      </c>
      <c r="E71" s="95" t="s">
        <v>852</v>
      </c>
      <c r="F71" s="94" t="s">
        <v>244</v>
      </c>
      <c r="G71" s="96">
        <v>176.96</v>
      </c>
      <c r="H71" s="96"/>
      <c r="I71" s="97">
        <f t="shared" si="1"/>
        <v>176.96</v>
      </c>
      <c r="J71" s="109" t="s">
        <v>984</v>
      </c>
      <c r="K71" s="73" t="s">
        <v>983</v>
      </c>
      <c r="L71" s="53"/>
    </row>
    <row r="72" spans="1:13" s="8" customFormat="1" ht="27.6" hidden="1" customHeight="1" thickBot="1" x14ac:dyDescent="0.4">
      <c r="A72" s="156"/>
      <c r="B72" s="157"/>
      <c r="C72" s="154" t="s">
        <v>298</v>
      </c>
      <c r="D72" s="158"/>
      <c r="E72" s="158"/>
      <c r="F72" s="154" t="s">
        <v>244</v>
      </c>
      <c r="G72" s="159"/>
      <c r="H72" s="159"/>
      <c r="I72" s="160">
        <f>SUM(I25:I71)</f>
        <v>8109.6999999999989</v>
      </c>
      <c r="J72" s="109"/>
      <c r="K72" s="73"/>
      <c r="L72" s="53"/>
    </row>
    <row r="73" spans="1:13" s="8" customFormat="1" ht="22.9" hidden="1" customHeight="1" thickBot="1" x14ac:dyDescent="0.4">
      <c r="A73" s="19"/>
      <c r="B73" s="7"/>
      <c r="C73" s="7"/>
      <c r="D73" s="7"/>
      <c r="E73" s="7"/>
      <c r="F73" s="7"/>
      <c r="G73" s="74"/>
      <c r="H73" s="49" t="s">
        <v>782</v>
      </c>
      <c r="I73" s="55">
        <f>I72+I24</f>
        <v>44134.09</v>
      </c>
      <c r="J73" s="72"/>
      <c r="K73" s="73"/>
      <c r="L73" s="53"/>
    </row>
    <row r="74" spans="1:13" s="8" customFormat="1" ht="22.9" hidden="1" customHeight="1" thickBot="1" x14ac:dyDescent="0.4">
      <c r="A74" s="20">
        <v>54</v>
      </c>
      <c r="B74" s="21" t="s">
        <v>179</v>
      </c>
      <c r="C74" s="21" t="s">
        <v>180</v>
      </c>
      <c r="D74" s="21" t="s">
        <v>181</v>
      </c>
      <c r="E74" s="21" t="s">
        <v>182</v>
      </c>
      <c r="F74" s="21" t="s">
        <v>16</v>
      </c>
      <c r="G74" s="22">
        <v>77.239999999999995</v>
      </c>
      <c r="H74" s="22"/>
      <c r="I74" s="23">
        <v>77.239999999999995</v>
      </c>
      <c r="J74" s="68"/>
      <c r="K74" s="73" t="s">
        <v>812</v>
      </c>
      <c r="L74" s="53"/>
    </row>
    <row r="75" spans="1:13" s="8" customFormat="1" ht="22.9" hidden="1" customHeight="1" thickBot="1" x14ac:dyDescent="0.4">
      <c r="A75" s="20">
        <v>54</v>
      </c>
      <c r="B75" s="21" t="s">
        <v>183</v>
      </c>
      <c r="C75" s="21" t="s">
        <v>180</v>
      </c>
      <c r="D75" s="21" t="s">
        <v>112</v>
      </c>
      <c r="E75" s="21" t="s">
        <v>113</v>
      </c>
      <c r="F75" s="21" t="s">
        <v>16</v>
      </c>
      <c r="G75" s="22">
        <v>121.61</v>
      </c>
      <c r="H75" s="22"/>
      <c r="I75" s="23">
        <v>121.61</v>
      </c>
      <c r="J75" s="68"/>
      <c r="K75" s="73" t="s">
        <v>812</v>
      </c>
      <c r="L75" s="53"/>
    </row>
    <row r="76" spans="1:13" s="8" customFormat="1" ht="22.9" hidden="1" customHeight="1" thickBot="1" x14ac:dyDescent="0.4">
      <c r="A76" s="20">
        <v>54</v>
      </c>
      <c r="B76" s="21" t="s">
        <v>184</v>
      </c>
      <c r="C76" s="21" t="s">
        <v>180</v>
      </c>
      <c r="D76" s="21" t="s">
        <v>115</v>
      </c>
      <c r="E76" s="21" t="s">
        <v>24</v>
      </c>
      <c r="F76" s="21" t="s">
        <v>16</v>
      </c>
      <c r="G76" s="22">
        <v>120.57</v>
      </c>
      <c r="H76" s="22"/>
      <c r="I76" s="23">
        <v>120.57</v>
      </c>
      <c r="J76" s="68"/>
      <c r="K76" s="73" t="s">
        <v>812</v>
      </c>
      <c r="L76" s="53"/>
    </row>
    <row r="77" spans="1:13" s="8" customFormat="1" ht="22.9" hidden="1" customHeight="1" thickBot="1" x14ac:dyDescent="0.4">
      <c r="A77" s="149"/>
      <c r="B77" s="150"/>
      <c r="C77" s="151" t="s">
        <v>180</v>
      </c>
      <c r="D77" s="150"/>
      <c r="E77" s="150"/>
      <c r="F77" s="151" t="s">
        <v>16</v>
      </c>
      <c r="G77" s="152"/>
      <c r="H77" s="153" t="s">
        <v>782</v>
      </c>
      <c r="I77" s="148">
        <f>SUM(I74:I76)</f>
        <v>319.41999999999996</v>
      </c>
      <c r="J77" s="72"/>
      <c r="K77" s="73"/>
      <c r="L77" s="53"/>
    </row>
    <row r="78" spans="1:13" s="8" customFormat="1" ht="22.9" hidden="1" customHeight="1" thickBot="1" x14ac:dyDescent="0.4">
      <c r="A78" s="24">
        <v>163</v>
      </c>
      <c r="B78" s="21" t="s">
        <v>431</v>
      </c>
      <c r="C78" s="21" t="s">
        <v>432</v>
      </c>
      <c r="D78" s="21" t="s">
        <v>231</v>
      </c>
      <c r="E78" s="21" t="s">
        <v>232</v>
      </c>
      <c r="F78" s="21" t="s">
        <v>16</v>
      </c>
      <c r="G78" s="22">
        <v>26.45</v>
      </c>
      <c r="H78" s="22"/>
      <c r="I78" s="23">
        <v>26.45</v>
      </c>
      <c r="J78" s="68"/>
      <c r="K78" s="73" t="s">
        <v>813</v>
      </c>
      <c r="L78" s="53"/>
    </row>
    <row r="79" spans="1:13" s="8" customFormat="1" ht="22.9" hidden="1" customHeight="1" thickBot="1" x14ac:dyDescent="0.4">
      <c r="A79" s="149"/>
      <c r="B79" s="150"/>
      <c r="C79" s="151" t="s">
        <v>432</v>
      </c>
      <c r="D79" s="150"/>
      <c r="E79" s="150"/>
      <c r="F79" s="151" t="s">
        <v>16</v>
      </c>
      <c r="G79" s="152"/>
      <c r="H79" s="153" t="s">
        <v>782</v>
      </c>
      <c r="I79" s="148">
        <f>SUM(I78)</f>
        <v>26.45</v>
      </c>
      <c r="J79" s="72"/>
      <c r="K79" s="73"/>
      <c r="L79" s="53"/>
    </row>
    <row r="80" spans="1:13" s="8" customFormat="1" ht="22.9" hidden="1" customHeight="1" thickBot="1" x14ac:dyDescent="0.4">
      <c r="A80" s="24">
        <v>426</v>
      </c>
      <c r="B80" s="21" t="s">
        <v>433</v>
      </c>
      <c r="C80" s="21" t="s">
        <v>434</v>
      </c>
      <c r="D80" s="21" t="s">
        <v>231</v>
      </c>
      <c r="E80" s="21" t="s">
        <v>232</v>
      </c>
      <c r="F80" s="21" t="s">
        <v>16</v>
      </c>
      <c r="G80" s="22">
        <v>46.06</v>
      </c>
      <c r="H80" s="22">
        <v>46.06</v>
      </c>
      <c r="I80" s="63">
        <f t="shared" ref="I80:I86" si="2">G80-H80</f>
        <v>0</v>
      </c>
      <c r="J80" s="68"/>
      <c r="K80" s="73" t="s">
        <v>813</v>
      </c>
      <c r="L80" s="53"/>
      <c r="M80" s="8" t="s">
        <v>1046</v>
      </c>
    </row>
    <row r="81" spans="1:13" s="8" customFormat="1" ht="22.9" hidden="1" customHeight="1" thickBot="1" x14ac:dyDescent="0.4">
      <c r="A81" s="24">
        <v>426</v>
      </c>
      <c r="B81" s="21" t="s">
        <v>435</v>
      </c>
      <c r="C81" s="21" t="s">
        <v>434</v>
      </c>
      <c r="D81" s="21" t="s">
        <v>429</v>
      </c>
      <c r="E81" s="21" t="s">
        <v>430</v>
      </c>
      <c r="F81" s="21" t="s">
        <v>16</v>
      </c>
      <c r="G81" s="22">
        <v>10.67</v>
      </c>
      <c r="H81" s="22">
        <v>10.67</v>
      </c>
      <c r="I81" s="63">
        <f t="shared" si="2"/>
        <v>0</v>
      </c>
      <c r="J81" s="72"/>
      <c r="K81" s="73" t="s">
        <v>813</v>
      </c>
      <c r="L81" s="53"/>
    </row>
    <row r="82" spans="1:13" s="8" customFormat="1" ht="22.9" hidden="1" customHeight="1" thickBot="1" x14ac:dyDescent="0.4">
      <c r="A82" s="20">
        <v>426</v>
      </c>
      <c r="B82" s="21" t="s">
        <v>186</v>
      </c>
      <c r="C82" s="21" t="s">
        <v>187</v>
      </c>
      <c r="D82" s="21" t="s">
        <v>115</v>
      </c>
      <c r="E82" s="21" t="s">
        <v>24</v>
      </c>
      <c r="F82" s="21" t="s">
        <v>16</v>
      </c>
      <c r="G82" s="22">
        <v>77.06</v>
      </c>
      <c r="H82" s="22">
        <v>77.06</v>
      </c>
      <c r="I82" s="63">
        <f t="shared" si="2"/>
        <v>0</v>
      </c>
      <c r="J82" s="68"/>
      <c r="K82" s="73" t="s">
        <v>812</v>
      </c>
      <c r="L82" s="53"/>
    </row>
    <row r="83" spans="1:13" s="8" customFormat="1" ht="22.9" hidden="1" customHeight="1" thickBot="1" x14ac:dyDescent="0.4">
      <c r="A83" s="20">
        <v>426</v>
      </c>
      <c r="B83" s="21" t="s">
        <v>185</v>
      </c>
      <c r="C83" s="21" t="s">
        <v>187</v>
      </c>
      <c r="D83" s="21" t="s">
        <v>117</v>
      </c>
      <c r="E83" s="21" t="s">
        <v>118</v>
      </c>
      <c r="F83" s="21" t="s">
        <v>16</v>
      </c>
      <c r="G83" s="22">
        <v>198.44</v>
      </c>
      <c r="H83" s="22">
        <v>198.44</v>
      </c>
      <c r="I83" s="63">
        <f t="shared" si="2"/>
        <v>0</v>
      </c>
      <c r="J83" s="68"/>
      <c r="K83" s="73" t="s">
        <v>812</v>
      </c>
      <c r="L83" s="53"/>
    </row>
    <row r="84" spans="1:13" s="8" customFormat="1" ht="22.9" hidden="1" customHeight="1" thickBot="1" x14ac:dyDescent="0.4">
      <c r="A84" s="20">
        <v>426</v>
      </c>
      <c r="B84" s="21" t="s">
        <v>188</v>
      </c>
      <c r="C84" s="21" t="s">
        <v>187</v>
      </c>
      <c r="D84" s="21" t="s">
        <v>117</v>
      </c>
      <c r="E84" s="21" t="s">
        <v>118</v>
      </c>
      <c r="F84" s="21" t="s">
        <v>16</v>
      </c>
      <c r="G84" s="22">
        <v>371.85</v>
      </c>
      <c r="H84" s="22">
        <v>371.85</v>
      </c>
      <c r="I84" s="63">
        <f t="shared" si="2"/>
        <v>0</v>
      </c>
      <c r="J84" s="68"/>
      <c r="K84" s="73" t="s">
        <v>812</v>
      </c>
      <c r="L84" s="53"/>
    </row>
    <row r="85" spans="1:13" s="8" customFormat="1" ht="22.9" hidden="1" customHeight="1" thickBot="1" x14ac:dyDescent="0.4">
      <c r="A85" s="20">
        <v>426</v>
      </c>
      <c r="B85" s="21" t="s">
        <v>189</v>
      </c>
      <c r="C85" s="21" t="s">
        <v>187</v>
      </c>
      <c r="D85" s="21" t="s">
        <v>14</v>
      </c>
      <c r="E85" s="21" t="s">
        <v>15</v>
      </c>
      <c r="F85" s="21" t="s">
        <v>16</v>
      </c>
      <c r="G85" s="22">
        <v>179.18</v>
      </c>
      <c r="H85" s="22">
        <v>179.18</v>
      </c>
      <c r="I85" s="63">
        <f t="shared" si="2"/>
        <v>0</v>
      </c>
      <c r="J85" s="68"/>
      <c r="K85" s="73" t="s">
        <v>812</v>
      </c>
      <c r="L85" s="53"/>
    </row>
    <row r="86" spans="1:13" s="8" customFormat="1" ht="22.9" hidden="1" customHeight="1" x14ac:dyDescent="0.35">
      <c r="A86" s="20">
        <v>426</v>
      </c>
      <c r="B86" s="43" t="s">
        <v>190</v>
      </c>
      <c r="C86" s="43" t="s">
        <v>187</v>
      </c>
      <c r="D86" s="43" t="s">
        <v>19</v>
      </c>
      <c r="E86" s="43" t="s">
        <v>20</v>
      </c>
      <c r="F86" s="43" t="s">
        <v>16</v>
      </c>
      <c r="G86" s="47">
        <v>129.08000000000001</v>
      </c>
      <c r="H86" s="47">
        <v>129.08000000000001</v>
      </c>
      <c r="I86" s="63">
        <f t="shared" si="2"/>
        <v>0</v>
      </c>
      <c r="J86" s="68"/>
      <c r="K86" s="106" t="s">
        <v>812</v>
      </c>
      <c r="L86" s="53"/>
    </row>
    <row r="87" spans="1:13" s="8" customFormat="1" ht="22.9" hidden="1" customHeight="1" x14ac:dyDescent="0.35">
      <c r="A87" s="20">
        <v>426</v>
      </c>
      <c r="B87" s="43" t="s">
        <v>1003</v>
      </c>
      <c r="C87" s="43" t="s">
        <v>187</v>
      </c>
      <c r="D87" s="43" t="s">
        <v>922</v>
      </c>
      <c r="E87" s="43" t="s">
        <v>923</v>
      </c>
      <c r="F87" s="43" t="s">
        <v>16</v>
      </c>
      <c r="G87" s="47">
        <v>38.450000000000003</v>
      </c>
      <c r="H87" s="47">
        <v>38.450000000000003</v>
      </c>
      <c r="I87" s="63">
        <f>G87-H87</f>
        <v>0</v>
      </c>
      <c r="J87" s="68"/>
      <c r="K87" s="106"/>
      <c r="L87" s="53"/>
    </row>
    <row r="88" spans="1:13" s="8" customFormat="1" ht="22.9" hidden="1" customHeight="1" x14ac:dyDescent="0.35">
      <c r="A88" s="20">
        <v>426</v>
      </c>
      <c r="B88" s="43" t="s">
        <v>920</v>
      </c>
      <c r="C88" s="43" t="s">
        <v>187</v>
      </c>
      <c r="D88" s="43" t="s">
        <v>837</v>
      </c>
      <c r="E88" s="43" t="s">
        <v>924</v>
      </c>
      <c r="F88" s="43" t="s">
        <v>16</v>
      </c>
      <c r="G88" s="47">
        <v>78.97</v>
      </c>
      <c r="H88" s="47">
        <v>78.97</v>
      </c>
      <c r="I88" s="63">
        <f t="shared" ref="I88:I89" si="3">G88-H88</f>
        <v>0</v>
      </c>
      <c r="J88" s="68"/>
      <c r="K88" s="106"/>
      <c r="L88" s="53"/>
    </row>
    <row r="89" spans="1:13" s="8" customFormat="1" ht="22.9" hidden="1" customHeight="1" x14ac:dyDescent="0.35">
      <c r="A89" s="20">
        <v>426</v>
      </c>
      <c r="B89" s="43" t="s">
        <v>921</v>
      </c>
      <c r="C89" s="43" t="s">
        <v>187</v>
      </c>
      <c r="D89" s="43" t="s">
        <v>838</v>
      </c>
      <c r="E89" s="43" t="s">
        <v>925</v>
      </c>
      <c r="F89" s="43" t="s">
        <v>16</v>
      </c>
      <c r="G89" s="47">
        <v>189.12</v>
      </c>
      <c r="H89" s="47">
        <v>189.12</v>
      </c>
      <c r="I89" s="63">
        <f t="shared" si="3"/>
        <v>0</v>
      </c>
      <c r="J89" s="68"/>
      <c r="K89" s="106"/>
      <c r="L89" s="53"/>
    </row>
    <row r="90" spans="1:13" s="8" customFormat="1" ht="22.9" hidden="1" customHeight="1" x14ac:dyDescent="0.35">
      <c r="A90" s="119">
        <v>426</v>
      </c>
      <c r="B90" s="116" t="s">
        <v>927</v>
      </c>
      <c r="C90" s="116" t="s">
        <v>187</v>
      </c>
      <c r="D90" s="116" t="s">
        <v>929</v>
      </c>
      <c r="E90" s="116" t="s">
        <v>930</v>
      </c>
      <c r="F90" s="116" t="s">
        <v>932</v>
      </c>
      <c r="G90" s="120">
        <v>165.25</v>
      </c>
      <c r="H90" s="120">
        <v>165.25</v>
      </c>
      <c r="I90" s="121">
        <f>G90-H90</f>
        <v>0</v>
      </c>
      <c r="J90" s="145" t="s">
        <v>986</v>
      </c>
      <c r="K90" s="106" t="s">
        <v>983</v>
      </c>
      <c r="L90" s="53"/>
    </row>
    <row r="91" spans="1:13" s="8" customFormat="1" ht="22.9" hidden="1" customHeight="1" x14ac:dyDescent="0.35">
      <c r="A91" s="119">
        <v>426</v>
      </c>
      <c r="B91" s="116" t="s">
        <v>928</v>
      </c>
      <c r="C91" s="116" t="s">
        <v>187</v>
      </c>
      <c r="D91" s="116" t="s">
        <v>884</v>
      </c>
      <c r="E91" s="116" t="s">
        <v>931</v>
      </c>
      <c r="F91" s="116" t="s">
        <v>932</v>
      </c>
      <c r="G91" s="120">
        <v>173.23</v>
      </c>
      <c r="H91" s="120">
        <v>173.23</v>
      </c>
      <c r="I91" s="121">
        <f>G91-H91</f>
        <v>0</v>
      </c>
      <c r="J91" s="146" t="s">
        <v>984</v>
      </c>
      <c r="K91" s="106" t="s">
        <v>983</v>
      </c>
    </row>
    <row r="92" spans="1:13" s="8" customFormat="1" ht="22.9" hidden="1" customHeight="1" x14ac:dyDescent="0.35">
      <c r="A92" s="119">
        <v>426</v>
      </c>
      <c r="B92" s="116" t="s">
        <v>949</v>
      </c>
      <c r="C92" s="116" t="s">
        <v>187</v>
      </c>
      <c r="D92" s="116" t="s">
        <v>950</v>
      </c>
      <c r="E92" s="116" t="s">
        <v>953</v>
      </c>
      <c r="F92" s="116" t="s">
        <v>932</v>
      </c>
      <c r="G92" s="120">
        <v>174.36</v>
      </c>
      <c r="H92" s="120">
        <v>174.36</v>
      </c>
      <c r="I92" s="121">
        <f>G92-H92</f>
        <v>0</v>
      </c>
      <c r="J92" s="147" t="s">
        <v>951</v>
      </c>
      <c r="K92" s="106" t="s">
        <v>983</v>
      </c>
      <c r="L92" s="53" t="s">
        <v>952</v>
      </c>
    </row>
    <row r="93" spans="1:13" s="8" customFormat="1" ht="22.9" hidden="1" customHeight="1" x14ac:dyDescent="0.35">
      <c r="A93" s="115">
        <v>426</v>
      </c>
      <c r="B93" s="92" t="s">
        <v>917</v>
      </c>
      <c r="C93" s="116" t="s">
        <v>187</v>
      </c>
      <c r="D93" s="92" t="s">
        <v>918</v>
      </c>
      <c r="E93" s="92" t="s">
        <v>919</v>
      </c>
      <c r="F93" s="92" t="s">
        <v>177</v>
      </c>
      <c r="G93" s="117">
        <v>10824</v>
      </c>
      <c r="H93" s="117">
        <v>823.84</v>
      </c>
      <c r="I93" s="118">
        <f>G93-H93</f>
        <v>10000.16</v>
      </c>
      <c r="J93" s="147" t="s">
        <v>987</v>
      </c>
      <c r="K93" s="106" t="s">
        <v>983</v>
      </c>
      <c r="L93" s="53"/>
    </row>
    <row r="94" spans="1:13" s="8" customFormat="1" ht="22.9" hidden="1" customHeight="1" x14ac:dyDescent="0.25">
      <c r="A94" s="19"/>
      <c r="B94" s="7"/>
      <c r="C94" s="7"/>
      <c r="D94" s="7"/>
      <c r="E94" s="7"/>
      <c r="F94" s="7"/>
      <c r="G94" s="74"/>
      <c r="H94" s="49" t="s">
        <v>782</v>
      </c>
      <c r="I94" s="56">
        <f>SUM(I80:I93)</f>
        <v>10000.16</v>
      </c>
      <c r="J94" s="68"/>
      <c r="K94" s="68"/>
      <c r="L94" s="53"/>
    </row>
    <row r="95" spans="1:13" s="8" customFormat="1" ht="22.9" hidden="1" customHeight="1" thickBot="1" x14ac:dyDescent="0.4">
      <c r="A95" s="25">
        <v>525</v>
      </c>
      <c r="B95" s="10" t="s">
        <v>339</v>
      </c>
      <c r="C95" s="10" t="s">
        <v>340</v>
      </c>
      <c r="D95" s="11">
        <v>42720</v>
      </c>
      <c r="E95" s="11">
        <v>42720</v>
      </c>
      <c r="F95" s="10" t="s">
        <v>244</v>
      </c>
      <c r="G95" s="12">
        <v>165.25</v>
      </c>
      <c r="H95" s="12">
        <v>165.25</v>
      </c>
      <c r="I95" s="16">
        <f>G95-H95</f>
        <v>0</v>
      </c>
      <c r="J95" s="13" t="s">
        <v>341</v>
      </c>
      <c r="K95" s="73" t="s">
        <v>811</v>
      </c>
      <c r="L95" s="53"/>
      <c r="M95" s="8" t="s">
        <v>1008</v>
      </c>
    </row>
    <row r="96" spans="1:13" s="8" customFormat="1" ht="22.9" hidden="1" customHeight="1" thickBot="1" x14ac:dyDescent="0.4">
      <c r="A96" s="149"/>
      <c r="B96" s="150"/>
      <c r="C96" s="154" t="s">
        <v>340</v>
      </c>
      <c r="D96" s="150"/>
      <c r="E96" s="150"/>
      <c r="F96" s="154" t="s">
        <v>244</v>
      </c>
      <c r="G96" s="152"/>
      <c r="H96" s="153" t="s">
        <v>782</v>
      </c>
      <c r="I96" s="155">
        <v>165.25</v>
      </c>
      <c r="J96" s="72"/>
      <c r="K96" s="73"/>
      <c r="L96" s="53"/>
    </row>
    <row r="97" spans="1:12" s="8" customFormat="1" ht="22.9" hidden="1" customHeight="1" thickBot="1" x14ac:dyDescent="0.4">
      <c r="A97" s="20">
        <v>544</v>
      </c>
      <c r="B97" s="21" t="s">
        <v>723</v>
      </c>
      <c r="C97" s="21" t="s">
        <v>724</v>
      </c>
      <c r="D97" s="21" t="s">
        <v>725</v>
      </c>
      <c r="E97" s="21" t="s">
        <v>726</v>
      </c>
      <c r="F97" s="21" t="s">
        <v>177</v>
      </c>
      <c r="G97" s="22">
        <v>293.31</v>
      </c>
      <c r="H97" s="22">
        <v>7.57</v>
      </c>
      <c r="I97" s="23">
        <v>285.74</v>
      </c>
      <c r="J97" s="68"/>
      <c r="K97" s="73" t="s">
        <v>814</v>
      </c>
      <c r="L97" s="53"/>
    </row>
    <row r="98" spans="1:12" s="8" customFormat="1" ht="22.9" hidden="1" customHeight="1" thickBot="1" x14ac:dyDescent="0.4">
      <c r="A98" s="20">
        <v>544</v>
      </c>
      <c r="B98" s="21" t="s">
        <v>727</v>
      </c>
      <c r="C98" s="21" t="s">
        <v>724</v>
      </c>
      <c r="D98" s="21" t="s">
        <v>728</v>
      </c>
      <c r="E98" s="21" t="s">
        <v>729</v>
      </c>
      <c r="F98" s="21" t="s">
        <v>177</v>
      </c>
      <c r="G98" s="22">
        <v>235.85</v>
      </c>
      <c r="H98" s="22"/>
      <c r="I98" s="23">
        <v>235.85</v>
      </c>
      <c r="J98" s="68"/>
      <c r="K98" s="73" t="s">
        <v>814</v>
      </c>
      <c r="L98" s="53"/>
    </row>
    <row r="99" spans="1:12" s="8" customFormat="1" ht="22.9" hidden="1" customHeight="1" thickBot="1" x14ac:dyDescent="0.4">
      <c r="A99" s="20">
        <v>544</v>
      </c>
      <c r="B99" s="21" t="s">
        <v>730</v>
      </c>
      <c r="C99" s="21" t="s">
        <v>724</v>
      </c>
      <c r="D99" s="21" t="s">
        <v>579</v>
      </c>
      <c r="E99" s="21" t="s">
        <v>583</v>
      </c>
      <c r="F99" s="21" t="s">
        <v>177</v>
      </c>
      <c r="G99" s="22">
        <v>285.51</v>
      </c>
      <c r="H99" s="22"/>
      <c r="I99" s="23">
        <v>285.51</v>
      </c>
      <c r="J99" s="68"/>
      <c r="K99" s="73" t="s">
        <v>814</v>
      </c>
      <c r="L99" s="53"/>
    </row>
    <row r="100" spans="1:12" s="8" customFormat="1" ht="22.9" hidden="1" customHeight="1" thickBot="1" x14ac:dyDescent="0.4">
      <c r="A100" s="20">
        <v>544</v>
      </c>
      <c r="B100" s="21" t="s">
        <v>731</v>
      </c>
      <c r="C100" s="21" t="s">
        <v>724</v>
      </c>
      <c r="D100" s="21" t="s">
        <v>721</v>
      </c>
      <c r="E100" s="21" t="s">
        <v>722</v>
      </c>
      <c r="F100" s="21" t="s">
        <v>177</v>
      </c>
      <c r="G100" s="22">
        <v>235.85</v>
      </c>
      <c r="H100" s="22"/>
      <c r="I100" s="23">
        <v>235.85</v>
      </c>
      <c r="J100" s="68"/>
      <c r="K100" s="73" t="s">
        <v>814</v>
      </c>
      <c r="L100" s="53"/>
    </row>
    <row r="101" spans="1:12" s="8" customFormat="1" ht="22.9" hidden="1" customHeight="1" thickBot="1" x14ac:dyDescent="0.4">
      <c r="A101" s="20">
        <v>544</v>
      </c>
      <c r="B101" s="21" t="s">
        <v>576</v>
      </c>
      <c r="C101" s="21" t="s">
        <v>724</v>
      </c>
      <c r="D101" s="21" t="s">
        <v>732</v>
      </c>
      <c r="E101" s="21" t="s">
        <v>733</v>
      </c>
      <c r="F101" s="21" t="s">
        <v>177</v>
      </c>
      <c r="G101" s="22">
        <v>235.85</v>
      </c>
      <c r="H101" s="22"/>
      <c r="I101" s="23">
        <v>235.85</v>
      </c>
      <c r="J101" s="68"/>
      <c r="K101" s="73" t="s">
        <v>814</v>
      </c>
      <c r="L101" s="53"/>
    </row>
    <row r="102" spans="1:12" s="8" customFormat="1" ht="22.9" hidden="1" customHeight="1" thickBot="1" x14ac:dyDescent="0.4">
      <c r="A102" s="20">
        <v>544</v>
      </c>
      <c r="B102" s="21" t="s">
        <v>734</v>
      </c>
      <c r="C102" s="21" t="s">
        <v>724</v>
      </c>
      <c r="D102" s="21" t="s">
        <v>735</v>
      </c>
      <c r="E102" s="21" t="s">
        <v>736</v>
      </c>
      <c r="F102" s="21" t="s">
        <v>177</v>
      </c>
      <c r="G102" s="22">
        <v>235.85</v>
      </c>
      <c r="H102" s="22"/>
      <c r="I102" s="23">
        <v>235.85</v>
      </c>
      <c r="J102" s="68"/>
      <c r="K102" s="73" t="s">
        <v>814</v>
      </c>
      <c r="L102" s="53"/>
    </row>
    <row r="103" spans="1:12" s="8" customFormat="1" ht="22.9" hidden="1" customHeight="1" thickBot="1" x14ac:dyDescent="0.4">
      <c r="A103" s="20">
        <v>544</v>
      </c>
      <c r="B103" s="21" t="s">
        <v>737</v>
      </c>
      <c r="C103" s="21" t="s">
        <v>724</v>
      </c>
      <c r="D103" s="21" t="s">
        <v>738</v>
      </c>
      <c r="E103" s="21" t="s">
        <v>739</v>
      </c>
      <c r="F103" s="21" t="s">
        <v>740</v>
      </c>
      <c r="G103" s="22">
        <v>131.72999999999999</v>
      </c>
      <c r="H103" s="22"/>
      <c r="I103" s="23">
        <v>131.72999999999999</v>
      </c>
      <c r="J103" s="68"/>
      <c r="K103" s="73" t="s">
        <v>814</v>
      </c>
      <c r="L103" s="53"/>
    </row>
    <row r="104" spans="1:12" s="8" customFormat="1" ht="22.9" hidden="1" customHeight="1" thickBot="1" x14ac:dyDescent="0.4">
      <c r="A104" s="9">
        <v>544</v>
      </c>
      <c r="B104" s="14" t="s">
        <v>342</v>
      </c>
      <c r="C104" s="21" t="s">
        <v>724</v>
      </c>
      <c r="D104" s="18">
        <v>42646</v>
      </c>
      <c r="E104" s="18">
        <v>42660</v>
      </c>
      <c r="F104" s="14" t="s">
        <v>318</v>
      </c>
      <c r="G104" s="15">
        <v>235.85</v>
      </c>
      <c r="H104" s="15"/>
      <c r="I104" s="16">
        <v>235.85</v>
      </c>
      <c r="J104" s="17" t="s">
        <v>343</v>
      </c>
      <c r="K104" s="73" t="s">
        <v>811</v>
      </c>
      <c r="L104" s="53"/>
    </row>
    <row r="105" spans="1:12" s="8" customFormat="1" ht="22.9" hidden="1" customHeight="1" thickBot="1" x14ac:dyDescent="0.4">
      <c r="A105" s="162"/>
      <c r="B105" s="154"/>
      <c r="C105" s="151" t="s">
        <v>724</v>
      </c>
      <c r="D105" s="163"/>
      <c r="E105" s="163"/>
      <c r="F105" s="154" t="s">
        <v>318</v>
      </c>
      <c r="G105" s="164"/>
      <c r="H105" s="164"/>
      <c r="I105" s="155">
        <f>SUM(I97:I104)</f>
        <v>1882.2299999999998</v>
      </c>
      <c r="J105" s="109"/>
      <c r="K105" s="73"/>
      <c r="L105" s="53"/>
    </row>
    <row r="106" spans="1:12" s="8" customFormat="1" ht="22.9" hidden="1" customHeight="1" thickBot="1" x14ac:dyDescent="0.4">
      <c r="A106" s="20">
        <v>544</v>
      </c>
      <c r="B106" s="21" t="s">
        <v>741</v>
      </c>
      <c r="C106" s="21" t="s">
        <v>724</v>
      </c>
      <c r="D106" s="21" t="s">
        <v>304</v>
      </c>
      <c r="E106" s="21" t="s">
        <v>305</v>
      </c>
      <c r="F106" s="21" t="s">
        <v>320</v>
      </c>
      <c r="G106" s="22">
        <v>132.41</v>
      </c>
      <c r="H106" s="22"/>
      <c r="I106" s="23">
        <v>132.41</v>
      </c>
      <c r="J106" s="68"/>
      <c r="K106" s="73" t="s">
        <v>814</v>
      </c>
      <c r="L106" s="53"/>
    </row>
    <row r="107" spans="1:12" s="8" customFormat="1" ht="22.9" hidden="1" customHeight="1" thickBot="1" x14ac:dyDescent="0.4">
      <c r="A107" s="20">
        <v>544</v>
      </c>
      <c r="B107" s="21" t="s">
        <v>742</v>
      </c>
      <c r="C107" s="21" t="s">
        <v>724</v>
      </c>
      <c r="D107" s="21" t="s">
        <v>308</v>
      </c>
      <c r="E107" s="21" t="s">
        <v>717</v>
      </c>
      <c r="F107" s="21" t="s">
        <v>320</v>
      </c>
      <c r="G107" s="22">
        <v>20.2</v>
      </c>
      <c r="H107" s="22">
        <v>7.0000000000000007E-2</v>
      </c>
      <c r="I107" s="23">
        <v>20.13</v>
      </c>
      <c r="J107" s="72"/>
      <c r="K107" s="73" t="s">
        <v>814</v>
      </c>
      <c r="L107" s="53"/>
    </row>
    <row r="108" spans="1:12" s="8" customFormat="1" ht="22.9" hidden="1" customHeight="1" thickBot="1" x14ac:dyDescent="0.4">
      <c r="A108" s="119">
        <v>544</v>
      </c>
      <c r="B108" s="92" t="s">
        <v>926</v>
      </c>
      <c r="C108" s="92" t="s">
        <v>724</v>
      </c>
      <c r="D108" s="92" t="s">
        <v>837</v>
      </c>
      <c r="E108" s="92" t="s">
        <v>924</v>
      </c>
      <c r="F108" s="92" t="s">
        <v>320</v>
      </c>
      <c r="G108" s="117">
        <v>30.27</v>
      </c>
      <c r="H108" s="117"/>
      <c r="I108" s="118">
        <v>30.27</v>
      </c>
      <c r="J108" s="146" t="s">
        <v>988</v>
      </c>
      <c r="K108" s="73" t="s">
        <v>983</v>
      </c>
      <c r="L108" s="53"/>
    </row>
    <row r="109" spans="1:12" s="8" customFormat="1" ht="22.9" hidden="1" customHeight="1" thickBot="1" x14ac:dyDescent="0.4">
      <c r="A109" s="9">
        <v>544</v>
      </c>
      <c r="B109" s="14" t="s">
        <v>344</v>
      </c>
      <c r="C109" s="21" t="s">
        <v>724</v>
      </c>
      <c r="D109" s="18">
        <v>42761</v>
      </c>
      <c r="E109" s="18">
        <v>42761</v>
      </c>
      <c r="F109" s="14" t="s">
        <v>320</v>
      </c>
      <c r="G109" s="15">
        <v>30.17</v>
      </c>
      <c r="H109" s="15"/>
      <c r="I109" s="16">
        <v>30.17</v>
      </c>
      <c r="J109" s="17" t="s">
        <v>345</v>
      </c>
      <c r="K109" s="73" t="s">
        <v>811</v>
      </c>
      <c r="L109" s="53"/>
    </row>
    <row r="110" spans="1:12" s="8" customFormat="1" ht="22.9" hidden="1" customHeight="1" thickBot="1" x14ac:dyDescent="0.4">
      <c r="A110" s="165"/>
      <c r="B110" s="151"/>
      <c r="C110" s="151"/>
      <c r="D110" s="151"/>
      <c r="E110" s="151"/>
      <c r="F110" s="151"/>
      <c r="G110" s="166"/>
      <c r="H110" s="166"/>
      <c r="I110" s="167"/>
      <c r="J110" s="146"/>
      <c r="K110" s="73"/>
      <c r="L110" s="53"/>
    </row>
    <row r="111" spans="1:12" hidden="1" x14ac:dyDescent="0.25"/>
    <row r="112" spans="1:12" s="8" customFormat="1" ht="22.9" hidden="1" customHeight="1" x14ac:dyDescent="0.25"/>
    <row r="113" spans="1:12" s="8" customFormat="1" ht="22.9" hidden="1" customHeight="1" thickBot="1" x14ac:dyDescent="0.4">
      <c r="A113" s="9">
        <v>544</v>
      </c>
      <c r="B113" s="14" t="s">
        <v>346</v>
      </c>
      <c r="C113" s="21" t="s">
        <v>724</v>
      </c>
      <c r="D113" s="18">
        <v>42720</v>
      </c>
      <c r="E113" s="18">
        <v>42720</v>
      </c>
      <c r="F113" s="14" t="s">
        <v>244</v>
      </c>
      <c r="G113" s="15">
        <v>165.25</v>
      </c>
      <c r="H113" s="15"/>
      <c r="I113" s="16">
        <v>165.25</v>
      </c>
      <c r="J113" s="70" t="s">
        <v>265</v>
      </c>
      <c r="K113" s="73" t="s">
        <v>811</v>
      </c>
      <c r="L113" s="53"/>
    </row>
    <row r="114" spans="1:12" s="8" customFormat="1" ht="22.9" hidden="1" customHeight="1" thickBot="1" x14ac:dyDescent="0.4">
      <c r="A114" s="19"/>
      <c r="B114" s="7"/>
      <c r="C114" s="7"/>
      <c r="D114" s="7"/>
      <c r="E114" s="7"/>
      <c r="F114" s="7"/>
      <c r="G114" s="74"/>
      <c r="H114" s="49" t="s">
        <v>782</v>
      </c>
      <c r="I114" s="56">
        <f>SUM(I97:I113)</f>
        <v>4142.6899999999996</v>
      </c>
      <c r="J114" s="68"/>
      <c r="K114" s="73"/>
      <c r="L114" s="53"/>
    </row>
    <row r="115" spans="1:12" s="8" customFormat="1" ht="22.9" hidden="1" customHeight="1" thickBot="1" x14ac:dyDescent="0.4">
      <c r="A115" s="24">
        <v>670</v>
      </c>
      <c r="B115" s="21" t="s">
        <v>436</v>
      </c>
      <c r="C115" s="21" t="s">
        <v>437</v>
      </c>
      <c r="D115" s="21" t="s">
        <v>115</v>
      </c>
      <c r="E115" s="21" t="s">
        <v>24</v>
      </c>
      <c r="F115" s="21" t="s">
        <v>16</v>
      </c>
      <c r="G115" s="22">
        <v>11.22</v>
      </c>
      <c r="H115" s="22"/>
      <c r="I115" s="23">
        <v>11.22</v>
      </c>
      <c r="J115" s="68"/>
      <c r="K115" s="73" t="s">
        <v>813</v>
      </c>
      <c r="L115" s="53"/>
    </row>
    <row r="116" spans="1:12" s="8" customFormat="1" ht="22.9" hidden="1" customHeight="1" thickBot="1" x14ac:dyDescent="0.4">
      <c r="A116" s="24">
        <v>670</v>
      </c>
      <c r="B116" s="21" t="s">
        <v>438</v>
      </c>
      <c r="C116" s="21" t="s">
        <v>437</v>
      </c>
      <c r="D116" s="21" t="s">
        <v>439</v>
      </c>
      <c r="E116" s="21" t="s">
        <v>430</v>
      </c>
      <c r="F116" s="21" t="s">
        <v>16</v>
      </c>
      <c r="G116" s="22">
        <v>34.06</v>
      </c>
      <c r="H116" s="22"/>
      <c r="I116" s="23">
        <v>34.06</v>
      </c>
      <c r="J116" s="72"/>
      <c r="K116" s="73" t="s">
        <v>813</v>
      </c>
      <c r="L116" s="53"/>
    </row>
    <row r="117" spans="1:12" s="8" customFormat="1" ht="22.9" hidden="1" customHeight="1" thickBot="1" x14ac:dyDescent="0.4">
      <c r="A117" s="19"/>
      <c r="B117" s="7"/>
      <c r="C117" s="7"/>
      <c r="D117" s="7"/>
      <c r="E117" s="7"/>
      <c r="F117" s="7"/>
      <c r="G117" s="74"/>
      <c r="H117" s="49" t="s">
        <v>782</v>
      </c>
      <c r="I117" s="56">
        <f>SUM(I115:I116)</f>
        <v>45.28</v>
      </c>
      <c r="J117" s="68"/>
      <c r="K117" s="73"/>
      <c r="L117" s="53"/>
    </row>
    <row r="118" spans="1:12" s="8" customFormat="1" ht="22.9" hidden="1" customHeight="1" thickBot="1" x14ac:dyDescent="0.4">
      <c r="A118" s="9">
        <v>829</v>
      </c>
      <c r="B118" s="14" t="s">
        <v>347</v>
      </c>
      <c r="C118" s="14" t="s">
        <v>348</v>
      </c>
      <c r="D118" s="18">
        <v>42646</v>
      </c>
      <c r="E118" s="18">
        <v>42660</v>
      </c>
      <c r="F118" s="14" t="s">
        <v>318</v>
      </c>
      <c r="G118" s="15">
        <v>237.51</v>
      </c>
      <c r="H118" s="15">
        <v>141.77000000000001</v>
      </c>
      <c r="I118" s="16">
        <v>95.739999999999981</v>
      </c>
      <c r="J118" s="17" t="s">
        <v>343</v>
      </c>
      <c r="K118" s="73" t="s">
        <v>811</v>
      </c>
      <c r="L118" s="53"/>
    </row>
    <row r="119" spans="1:12" s="8" customFormat="1" ht="22.9" hidden="1" customHeight="1" thickBot="1" x14ac:dyDescent="0.4">
      <c r="A119" s="9">
        <v>829</v>
      </c>
      <c r="B119" s="14" t="s">
        <v>349</v>
      </c>
      <c r="C119" s="14" t="s">
        <v>348</v>
      </c>
      <c r="D119" s="18">
        <v>42720</v>
      </c>
      <c r="E119" s="18">
        <v>42720</v>
      </c>
      <c r="F119" s="14" t="s">
        <v>244</v>
      </c>
      <c r="G119" s="15">
        <v>165.25</v>
      </c>
      <c r="H119" s="15"/>
      <c r="I119" s="16">
        <v>165.25</v>
      </c>
      <c r="J119" s="70" t="s">
        <v>265</v>
      </c>
      <c r="K119" s="73" t="s">
        <v>811</v>
      </c>
      <c r="L119" s="53"/>
    </row>
    <row r="120" spans="1:12" s="8" customFormat="1" ht="22.9" hidden="1" customHeight="1" x14ac:dyDescent="0.25">
      <c r="A120" s="19"/>
      <c r="B120" s="7"/>
      <c r="C120" s="7"/>
      <c r="D120" s="7"/>
      <c r="E120" s="7"/>
      <c r="F120" s="7"/>
      <c r="G120" s="74"/>
      <c r="H120" s="49" t="s">
        <v>782</v>
      </c>
      <c r="I120" s="55">
        <f>SUM(I118:I119)</f>
        <v>260.99</v>
      </c>
      <c r="J120" s="68"/>
      <c r="K120" s="68"/>
      <c r="L120" s="53"/>
    </row>
    <row r="121" spans="1:12" s="8" customFormat="1" ht="22.9" hidden="1" customHeight="1" thickBot="1" x14ac:dyDescent="0.4">
      <c r="A121" s="24">
        <v>847</v>
      </c>
      <c r="B121" s="21" t="s">
        <v>235</v>
      </c>
      <c r="C121" s="21" t="s">
        <v>236</v>
      </c>
      <c r="D121" s="21" t="s">
        <v>237</v>
      </c>
      <c r="E121" s="21" t="s">
        <v>238</v>
      </c>
      <c r="F121" s="21" t="s">
        <v>239</v>
      </c>
      <c r="G121" s="22">
        <v>224.67</v>
      </c>
      <c r="H121" s="22">
        <v>-119.81</v>
      </c>
      <c r="I121" s="23">
        <v>104.85999999999999</v>
      </c>
      <c r="J121" s="68"/>
      <c r="K121" s="73" t="s">
        <v>815</v>
      </c>
      <c r="L121" s="53"/>
    </row>
    <row r="122" spans="1:12" s="8" customFormat="1" ht="22.9" hidden="1" customHeight="1" thickBot="1" x14ac:dyDescent="0.4">
      <c r="A122" s="24">
        <v>847</v>
      </c>
      <c r="B122" s="21" t="s">
        <v>240</v>
      </c>
      <c r="C122" s="21" t="s">
        <v>236</v>
      </c>
      <c r="D122" s="21" t="s">
        <v>241</v>
      </c>
      <c r="E122" s="21" t="s">
        <v>242</v>
      </c>
      <c r="F122" s="21" t="s">
        <v>239</v>
      </c>
      <c r="G122" s="22">
        <v>123.05</v>
      </c>
      <c r="H122" s="22"/>
      <c r="I122" s="23">
        <v>123.05</v>
      </c>
      <c r="J122" s="71"/>
      <c r="K122" s="73" t="s">
        <v>815</v>
      </c>
      <c r="L122" s="53"/>
    </row>
    <row r="123" spans="1:12" s="8" customFormat="1" ht="22.9" hidden="1" customHeight="1" x14ac:dyDescent="0.25">
      <c r="A123" s="19"/>
      <c r="B123" s="7"/>
      <c r="C123" s="7"/>
      <c r="D123" s="7"/>
      <c r="E123" s="7"/>
      <c r="F123" s="7"/>
      <c r="G123" s="74"/>
      <c r="H123" s="49" t="s">
        <v>782</v>
      </c>
      <c r="I123" s="56">
        <f>SUM(I121:I122)</f>
        <v>227.90999999999997</v>
      </c>
      <c r="J123" s="68"/>
      <c r="K123" s="68"/>
      <c r="L123" s="53" t="s">
        <v>1007</v>
      </c>
    </row>
    <row r="124" spans="1:12" s="8" customFormat="1" ht="22.9" hidden="1" customHeight="1" thickBot="1" x14ac:dyDescent="0.4">
      <c r="A124" s="9">
        <v>1152</v>
      </c>
      <c r="B124" s="14" t="s">
        <v>350</v>
      </c>
      <c r="C124" s="14" t="s">
        <v>351</v>
      </c>
      <c r="D124" s="18">
        <v>42720</v>
      </c>
      <c r="E124" s="18">
        <v>42744</v>
      </c>
      <c r="F124" s="14" t="s">
        <v>244</v>
      </c>
      <c r="G124" s="15">
        <v>165.25</v>
      </c>
      <c r="H124" s="15">
        <v>165.25</v>
      </c>
      <c r="I124" s="16">
        <f>G124-H124</f>
        <v>0</v>
      </c>
      <c r="J124" s="17" t="s">
        <v>265</v>
      </c>
      <c r="K124" s="73" t="s">
        <v>811</v>
      </c>
      <c r="L124" s="53" t="s">
        <v>1007</v>
      </c>
    </row>
    <row r="125" spans="1:12" s="8" customFormat="1" ht="22.9" hidden="1" customHeight="1" thickBot="1" x14ac:dyDescent="0.4">
      <c r="A125" s="9">
        <v>1152</v>
      </c>
      <c r="B125" s="14" t="s">
        <v>352</v>
      </c>
      <c r="C125" s="14" t="s">
        <v>351</v>
      </c>
      <c r="D125" s="18">
        <v>42720</v>
      </c>
      <c r="E125" s="18">
        <v>42744</v>
      </c>
      <c r="F125" s="14" t="s">
        <v>244</v>
      </c>
      <c r="G125" s="15">
        <v>165.25</v>
      </c>
      <c r="H125" s="15">
        <v>165.25</v>
      </c>
      <c r="I125" s="16">
        <f t="shared" ref="I125:I141" si="4">G125-H125</f>
        <v>0</v>
      </c>
      <c r="J125" s="17" t="s">
        <v>265</v>
      </c>
      <c r="K125" s="73" t="s">
        <v>811</v>
      </c>
      <c r="L125" s="53" t="s">
        <v>1007</v>
      </c>
    </row>
    <row r="126" spans="1:12" s="8" customFormat="1" ht="22.9" hidden="1" customHeight="1" thickBot="1" x14ac:dyDescent="0.4">
      <c r="A126" s="9">
        <v>1152</v>
      </c>
      <c r="B126" s="14" t="s">
        <v>353</v>
      </c>
      <c r="C126" s="14" t="s">
        <v>351</v>
      </c>
      <c r="D126" s="18">
        <v>42720</v>
      </c>
      <c r="E126" s="18">
        <v>42744</v>
      </c>
      <c r="F126" s="14" t="s">
        <v>244</v>
      </c>
      <c r="G126" s="15">
        <v>165.25</v>
      </c>
      <c r="H126" s="15">
        <v>19.5</v>
      </c>
      <c r="I126" s="16">
        <f t="shared" si="4"/>
        <v>145.75</v>
      </c>
      <c r="J126" s="17" t="s">
        <v>265</v>
      </c>
      <c r="K126" s="73" t="s">
        <v>811</v>
      </c>
      <c r="L126" s="53" t="s">
        <v>1007</v>
      </c>
    </row>
    <row r="127" spans="1:12" s="8" customFormat="1" ht="22.9" hidden="1" customHeight="1" thickBot="1" x14ac:dyDescent="0.4">
      <c r="A127" s="9">
        <v>1152</v>
      </c>
      <c r="B127" s="14" t="s">
        <v>354</v>
      </c>
      <c r="C127" s="14" t="s">
        <v>351</v>
      </c>
      <c r="D127" s="18">
        <v>42720</v>
      </c>
      <c r="E127" s="18">
        <v>42744</v>
      </c>
      <c r="F127" s="14" t="s">
        <v>244</v>
      </c>
      <c r="G127" s="15">
        <v>165.25</v>
      </c>
      <c r="H127" s="15"/>
      <c r="I127" s="16">
        <f t="shared" si="4"/>
        <v>165.25</v>
      </c>
      <c r="J127" s="17" t="s">
        <v>265</v>
      </c>
      <c r="K127" s="73" t="s">
        <v>811</v>
      </c>
      <c r="L127" s="53"/>
    </row>
    <row r="128" spans="1:12" s="8" customFormat="1" ht="22.9" hidden="1" customHeight="1" thickBot="1" x14ac:dyDescent="0.4">
      <c r="A128" s="9">
        <v>1152</v>
      </c>
      <c r="B128" s="14" t="s">
        <v>355</v>
      </c>
      <c r="C128" s="14" t="s">
        <v>351</v>
      </c>
      <c r="D128" s="18">
        <v>42720</v>
      </c>
      <c r="E128" s="18">
        <v>42744</v>
      </c>
      <c r="F128" s="14" t="s">
        <v>244</v>
      </c>
      <c r="G128" s="15">
        <v>165.25</v>
      </c>
      <c r="H128" s="15"/>
      <c r="I128" s="16">
        <f t="shared" si="4"/>
        <v>165.25</v>
      </c>
      <c r="J128" s="17" t="s">
        <v>265</v>
      </c>
      <c r="K128" s="73" t="s">
        <v>811</v>
      </c>
      <c r="L128" s="53"/>
    </row>
    <row r="129" spans="1:13" s="8" customFormat="1" ht="22.9" hidden="1" customHeight="1" thickBot="1" x14ac:dyDescent="0.4">
      <c r="A129" s="9">
        <v>1152</v>
      </c>
      <c r="B129" s="14" t="s">
        <v>356</v>
      </c>
      <c r="C129" s="14" t="s">
        <v>351</v>
      </c>
      <c r="D129" s="18">
        <v>42720</v>
      </c>
      <c r="E129" s="18">
        <v>42744</v>
      </c>
      <c r="F129" s="14" t="s">
        <v>244</v>
      </c>
      <c r="G129" s="15">
        <v>165.25</v>
      </c>
      <c r="H129" s="15"/>
      <c r="I129" s="16">
        <f t="shared" si="4"/>
        <v>165.25</v>
      </c>
      <c r="J129" s="17" t="s">
        <v>265</v>
      </c>
      <c r="K129" s="73" t="s">
        <v>811</v>
      </c>
      <c r="L129" s="53"/>
    </row>
    <row r="130" spans="1:13" s="8" customFormat="1" ht="22.9" hidden="1" customHeight="1" thickBot="1" x14ac:dyDescent="0.4">
      <c r="A130" s="9">
        <v>1152</v>
      </c>
      <c r="B130" s="14" t="s">
        <v>357</v>
      </c>
      <c r="C130" s="14" t="s">
        <v>351</v>
      </c>
      <c r="D130" s="18">
        <v>42720</v>
      </c>
      <c r="E130" s="18">
        <v>42744</v>
      </c>
      <c r="F130" s="14" t="s">
        <v>244</v>
      </c>
      <c r="G130" s="15">
        <v>165.25</v>
      </c>
      <c r="H130" s="15"/>
      <c r="I130" s="16">
        <f t="shared" si="4"/>
        <v>165.25</v>
      </c>
      <c r="J130" s="17" t="s">
        <v>265</v>
      </c>
      <c r="K130" s="73" t="s">
        <v>811</v>
      </c>
      <c r="L130" s="53"/>
    </row>
    <row r="131" spans="1:13" s="8" customFormat="1" ht="22.9" hidden="1" customHeight="1" thickBot="1" x14ac:dyDescent="0.4">
      <c r="A131" s="9">
        <v>1152</v>
      </c>
      <c r="B131" s="14" t="s">
        <v>358</v>
      </c>
      <c r="C131" s="14" t="s">
        <v>351</v>
      </c>
      <c r="D131" s="18">
        <v>42720</v>
      </c>
      <c r="E131" s="18">
        <v>42744</v>
      </c>
      <c r="F131" s="14" t="s">
        <v>244</v>
      </c>
      <c r="G131" s="15">
        <v>165.25</v>
      </c>
      <c r="H131" s="15"/>
      <c r="I131" s="16">
        <f t="shared" si="4"/>
        <v>165.25</v>
      </c>
      <c r="J131" s="17" t="s">
        <v>265</v>
      </c>
      <c r="K131" s="73" t="s">
        <v>811</v>
      </c>
      <c r="L131" s="53"/>
    </row>
    <row r="132" spans="1:13" s="8" customFormat="1" ht="22.9" hidden="1" customHeight="1" thickBot="1" x14ac:dyDescent="0.4">
      <c r="A132" s="9">
        <v>1152</v>
      </c>
      <c r="B132" s="14" t="s">
        <v>359</v>
      </c>
      <c r="C132" s="14" t="s">
        <v>351</v>
      </c>
      <c r="D132" s="18">
        <v>42720</v>
      </c>
      <c r="E132" s="18">
        <v>42744</v>
      </c>
      <c r="F132" s="14" t="s">
        <v>244</v>
      </c>
      <c r="G132" s="15">
        <v>165.25</v>
      </c>
      <c r="H132" s="15"/>
      <c r="I132" s="16">
        <f t="shared" si="4"/>
        <v>165.25</v>
      </c>
      <c r="J132" s="17" t="s">
        <v>265</v>
      </c>
      <c r="K132" s="73" t="s">
        <v>811</v>
      </c>
      <c r="L132" s="53"/>
    </row>
    <row r="133" spans="1:13" s="8" customFormat="1" ht="22.9" hidden="1" customHeight="1" thickBot="1" x14ac:dyDescent="0.4">
      <c r="A133" s="9">
        <v>1152</v>
      </c>
      <c r="B133" s="14" t="s">
        <v>360</v>
      </c>
      <c r="C133" s="14" t="s">
        <v>351</v>
      </c>
      <c r="D133" s="18">
        <v>42723</v>
      </c>
      <c r="E133" s="18">
        <v>42744</v>
      </c>
      <c r="F133" s="14" t="s">
        <v>244</v>
      </c>
      <c r="G133" s="15">
        <v>173.07</v>
      </c>
      <c r="H133" s="15"/>
      <c r="I133" s="16">
        <f t="shared" si="4"/>
        <v>173.07</v>
      </c>
      <c r="J133" s="17" t="s">
        <v>245</v>
      </c>
      <c r="K133" s="73" t="s">
        <v>811</v>
      </c>
      <c r="L133" s="53"/>
    </row>
    <row r="134" spans="1:13" s="8" customFormat="1" ht="22.9" hidden="1" customHeight="1" thickBot="1" x14ac:dyDescent="0.4">
      <c r="A134" s="9">
        <v>1152</v>
      </c>
      <c r="B134" s="14" t="s">
        <v>361</v>
      </c>
      <c r="C134" s="14" t="s">
        <v>351</v>
      </c>
      <c r="D134" s="18">
        <v>42723</v>
      </c>
      <c r="E134" s="18">
        <v>42744</v>
      </c>
      <c r="F134" s="14" t="s">
        <v>244</v>
      </c>
      <c r="G134" s="15">
        <v>173.07</v>
      </c>
      <c r="H134" s="15"/>
      <c r="I134" s="16">
        <f t="shared" si="4"/>
        <v>173.07</v>
      </c>
      <c r="J134" s="17" t="s">
        <v>245</v>
      </c>
      <c r="K134" s="73" t="s">
        <v>811</v>
      </c>
      <c r="L134" s="53"/>
    </row>
    <row r="135" spans="1:13" s="8" customFormat="1" ht="22.9" hidden="1" customHeight="1" thickBot="1" x14ac:dyDescent="0.4">
      <c r="A135" s="9">
        <v>1152</v>
      </c>
      <c r="B135" s="14" t="s">
        <v>362</v>
      </c>
      <c r="C135" s="14" t="s">
        <v>351</v>
      </c>
      <c r="D135" s="18">
        <v>42723</v>
      </c>
      <c r="E135" s="18">
        <v>42744</v>
      </c>
      <c r="F135" s="14" t="s">
        <v>244</v>
      </c>
      <c r="G135" s="15">
        <v>173.07</v>
      </c>
      <c r="H135" s="15"/>
      <c r="I135" s="16">
        <f t="shared" si="4"/>
        <v>173.07</v>
      </c>
      <c r="J135" s="17" t="s">
        <v>245</v>
      </c>
      <c r="K135" s="73" t="s">
        <v>811</v>
      </c>
      <c r="L135" s="53"/>
    </row>
    <row r="136" spans="1:13" s="8" customFormat="1" ht="22.9" hidden="1" customHeight="1" thickBot="1" x14ac:dyDescent="0.4">
      <c r="A136" s="9">
        <v>1152</v>
      </c>
      <c r="B136" s="14" t="s">
        <v>363</v>
      </c>
      <c r="C136" s="14" t="s">
        <v>351</v>
      </c>
      <c r="D136" s="18">
        <v>42723</v>
      </c>
      <c r="E136" s="18">
        <v>42744</v>
      </c>
      <c r="F136" s="14" t="s">
        <v>244</v>
      </c>
      <c r="G136" s="15">
        <v>173.07</v>
      </c>
      <c r="H136" s="15"/>
      <c r="I136" s="16">
        <f t="shared" si="4"/>
        <v>173.07</v>
      </c>
      <c r="J136" s="17" t="s">
        <v>245</v>
      </c>
      <c r="K136" s="73" t="s">
        <v>811</v>
      </c>
      <c r="L136" s="53"/>
    </row>
    <row r="137" spans="1:13" s="8" customFormat="1" ht="22.9" hidden="1" customHeight="1" thickBot="1" x14ac:dyDescent="0.4">
      <c r="A137" s="9">
        <v>1152</v>
      </c>
      <c r="B137" s="14" t="s">
        <v>364</v>
      </c>
      <c r="C137" s="14" t="s">
        <v>351</v>
      </c>
      <c r="D137" s="18">
        <v>42723</v>
      </c>
      <c r="E137" s="18">
        <v>42744</v>
      </c>
      <c r="F137" s="14" t="s">
        <v>244</v>
      </c>
      <c r="G137" s="15">
        <v>173.07</v>
      </c>
      <c r="H137" s="15"/>
      <c r="I137" s="16">
        <f t="shared" si="4"/>
        <v>173.07</v>
      </c>
      <c r="J137" s="17" t="s">
        <v>245</v>
      </c>
      <c r="K137" s="73" t="s">
        <v>811</v>
      </c>
      <c r="L137" s="53"/>
    </row>
    <row r="138" spans="1:13" s="8" customFormat="1" ht="22.9" hidden="1" customHeight="1" thickBot="1" x14ac:dyDescent="0.4">
      <c r="A138" s="9">
        <v>1152</v>
      </c>
      <c r="B138" s="14" t="s">
        <v>365</v>
      </c>
      <c r="C138" s="14" t="s">
        <v>351</v>
      </c>
      <c r="D138" s="18">
        <v>42723</v>
      </c>
      <c r="E138" s="18">
        <v>42744</v>
      </c>
      <c r="F138" s="14" t="s">
        <v>244</v>
      </c>
      <c r="G138" s="15">
        <v>173.07</v>
      </c>
      <c r="H138" s="15"/>
      <c r="I138" s="16">
        <f t="shared" si="4"/>
        <v>173.07</v>
      </c>
      <c r="J138" s="17" t="s">
        <v>245</v>
      </c>
      <c r="K138" s="73" t="s">
        <v>811</v>
      </c>
      <c r="L138" s="53"/>
    </row>
    <row r="139" spans="1:13" s="8" customFormat="1" ht="22.9" hidden="1" customHeight="1" thickBot="1" x14ac:dyDescent="0.4">
      <c r="A139" s="9">
        <v>1152</v>
      </c>
      <c r="B139" s="14" t="s">
        <v>366</v>
      </c>
      <c r="C139" s="14" t="s">
        <v>351</v>
      </c>
      <c r="D139" s="18">
        <v>42723</v>
      </c>
      <c r="E139" s="18">
        <v>42744</v>
      </c>
      <c r="F139" s="14" t="s">
        <v>244</v>
      </c>
      <c r="G139" s="15">
        <v>173.07</v>
      </c>
      <c r="H139" s="15"/>
      <c r="I139" s="16">
        <f t="shared" si="4"/>
        <v>173.07</v>
      </c>
      <c r="J139" s="17" t="s">
        <v>245</v>
      </c>
      <c r="K139" s="73" t="s">
        <v>811</v>
      </c>
      <c r="L139" s="53"/>
    </row>
    <row r="140" spans="1:13" s="8" customFormat="1" ht="22.9" hidden="1" customHeight="1" thickBot="1" x14ac:dyDescent="0.4">
      <c r="A140" s="9">
        <v>1152</v>
      </c>
      <c r="B140" s="14" t="s">
        <v>367</v>
      </c>
      <c r="C140" s="14" t="s">
        <v>351</v>
      </c>
      <c r="D140" s="18">
        <v>42723</v>
      </c>
      <c r="E140" s="18">
        <v>42744</v>
      </c>
      <c r="F140" s="14" t="s">
        <v>244</v>
      </c>
      <c r="G140" s="15">
        <v>173.07</v>
      </c>
      <c r="H140" s="15"/>
      <c r="I140" s="16">
        <f t="shared" si="4"/>
        <v>173.07</v>
      </c>
      <c r="J140" s="17" t="s">
        <v>245</v>
      </c>
      <c r="K140" s="73" t="s">
        <v>811</v>
      </c>
      <c r="L140" s="53"/>
    </row>
    <row r="141" spans="1:13" s="8" customFormat="1" ht="22.9" hidden="1" customHeight="1" x14ac:dyDescent="0.35">
      <c r="A141" s="9">
        <v>1152</v>
      </c>
      <c r="B141" s="101" t="s">
        <v>933</v>
      </c>
      <c r="C141" s="101" t="s">
        <v>351</v>
      </c>
      <c r="D141" s="103">
        <v>42723</v>
      </c>
      <c r="E141" s="103">
        <v>42745</v>
      </c>
      <c r="F141" s="101" t="s">
        <v>244</v>
      </c>
      <c r="G141" s="104">
        <v>173.07</v>
      </c>
      <c r="H141" s="15"/>
      <c r="I141" s="16">
        <f t="shared" si="4"/>
        <v>173.07</v>
      </c>
      <c r="J141" s="17" t="s">
        <v>245</v>
      </c>
      <c r="K141" s="106" t="s">
        <v>811</v>
      </c>
      <c r="L141" s="53"/>
    </row>
    <row r="142" spans="1:13" s="8" customFormat="1" ht="22.9" hidden="1" customHeight="1" x14ac:dyDescent="0.35">
      <c r="A142" s="112">
        <v>1152</v>
      </c>
      <c r="B142" s="113" t="s">
        <v>934</v>
      </c>
      <c r="C142" s="113" t="s">
        <v>351</v>
      </c>
      <c r="D142" s="95" t="s">
        <v>884</v>
      </c>
      <c r="E142" s="95" t="s">
        <v>852</v>
      </c>
      <c r="F142" s="113" t="s">
        <v>244</v>
      </c>
      <c r="G142" s="96">
        <v>173.23</v>
      </c>
      <c r="H142" s="96">
        <v>173.23</v>
      </c>
      <c r="I142" s="97">
        <f>G142-H142</f>
        <v>0</v>
      </c>
      <c r="J142" s="122" t="s">
        <v>984</v>
      </c>
      <c r="K142" s="91" t="s">
        <v>983</v>
      </c>
      <c r="L142" s="53"/>
      <c r="M142" s="8" t="s">
        <v>1006</v>
      </c>
    </row>
    <row r="143" spans="1:13" s="8" customFormat="1" ht="22.9" hidden="1" customHeight="1" x14ac:dyDescent="0.35">
      <c r="A143" s="112">
        <v>1152</v>
      </c>
      <c r="B143" s="113" t="s">
        <v>935</v>
      </c>
      <c r="C143" s="113" t="s">
        <v>351</v>
      </c>
      <c r="D143" s="95" t="s">
        <v>884</v>
      </c>
      <c r="E143" s="95" t="s">
        <v>852</v>
      </c>
      <c r="F143" s="113" t="s">
        <v>244</v>
      </c>
      <c r="G143" s="96">
        <v>173.23</v>
      </c>
      <c r="H143" s="96">
        <v>173.23</v>
      </c>
      <c r="I143" s="97">
        <f t="shared" ref="I143:I152" si="5">G143-H143</f>
        <v>0</v>
      </c>
      <c r="J143" s="122" t="s">
        <v>984</v>
      </c>
      <c r="K143" s="91" t="s">
        <v>983</v>
      </c>
      <c r="L143" s="53"/>
      <c r="M143" s="8" t="s">
        <v>1006</v>
      </c>
    </row>
    <row r="144" spans="1:13" s="8" customFormat="1" ht="22.9" hidden="1" customHeight="1" x14ac:dyDescent="0.35">
      <c r="A144" s="112">
        <v>1152</v>
      </c>
      <c r="B144" s="113" t="s">
        <v>936</v>
      </c>
      <c r="C144" s="113" t="s">
        <v>351</v>
      </c>
      <c r="D144" s="95" t="s">
        <v>884</v>
      </c>
      <c r="E144" s="95" t="s">
        <v>852</v>
      </c>
      <c r="F144" s="113" t="s">
        <v>244</v>
      </c>
      <c r="G144" s="96">
        <v>172.66</v>
      </c>
      <c r="H144" s="96">
        <v>172.66</v>
      </c>
      <c r="I144" s="97">
        <f t="shared" si="5"/>
        <v>0</v>
      </c>
      <c r="J144" s="122" t="s">
        <v>984</v>
      </c>
      <c r="K144" s="91" t="s">
        <v>983</v>
      </c>
      <c r="L144" s="53"/>
      <c r="M144" s="8" t="s">
        <v>1006</v>
      </c>
    </row>
    <row r="145" spans="1:13" s="8" customFormat="1" ht="22.9" hidden="1" customHeight="1" x14ac:dyDescent="0.35">
      <c r="A145" s="112">
        <v>1152</v>
      </c>
      <c r="B145" s="113" t="s">
        <v>937</v>
      </c>
      <c r="C145" s="113" t="s">
        <v>351</v>
      </c>
      <c r="D145" s="95" t="s">
        <v>884</v>
      </c>
      <c r="E145" s="95" t="s">
        <v>852</v>
      </c>
      <c r="F145" s="113" t="s">
        <v>244</v>
      </c>
      <c r="G145" s="96">
        <v>172.66</v>
      </c>
      <c r="H145" s="96">
        <v>172.66</v>
      </c>
      <c r="I145" s="97">
        <f t="shared" si="5"/>
        <v>0</v>
      </c>
      <c r="J145" s="122" t="s">
        <v>984</v>
      </c>
      <c r="K145" s="91" t="s">
        <v>983</v>
      </c>
      <c r="L145" s="53"/>
      <c r="M145" s="8" t="s">
        <v>1006</v>
      </c>
    </row>
    <row r="146" spans="1:13" s="8" customFormat="1" ht="22.9" hidden="1" customHeight="1" x14ac:dyDescent="0.35">
      <c r="A146" s="112">
        <v>1152</v>
      </c>
      <c r="B146" s="113" t="s">
        <v>938</v>
      </c>
      <c r="C146" s="113" t="s">
        <v>351</v>
      </c>
      <c r="D146" s="95" t="s">
        <v>884</v>
      </c>
      <c r="E146" s="95" t="s">
        <v>852</v>
      </c>
      <c r="F146" s="113" t="s">
        <v>244</v>
      </c>
      <c r="G146" s="96">
        <v>172.66</v>
      </c>
      <c r="H146" s="96">
        <v>172.66</v>
      </c>
      <c r="I146" s="97">
        <f t="shared" si="5"/>
        <v>0</v>
      </c>
      <c r="J146" s="122" t="s">
        <v>984</v>
      </c>
      <c r="K146" s="91" t="s">
        <v>983</v>
      </c>
      <c r="L146" s="53"/>
      <c r="M146" s="8" t="s">
        <v>1006</v>
      </c>
    </row>
    <row r="147" spans="1:13" s="8" customFormat="1" ht="22.9" hidden="1" customHeight="1" x14ac:dyDescent="0.35">
      <c r="A147" s="112">
        <v>1152</v>
      </c>
      <c r="B147" s="113" t="s">
        <v>939</v>
      </c>
      <c r="C147" s="113" t="s">
        <v>351</v>
      </c>
      <c r="D147" s="95" t="s">
        <v>884</v>
      </c>
      <c r="E147" s="95" t="s">
        <v>852</v>
      </c>
      <c r="F147" s="113" t="s">
        <v>244</v>
      </c>
      <c r="G147" s="96">
        <v>172.66</v>
      </c>
      <c r="H147" s="96">
        <v>172.66</v>
      </c>
      <c r="I147" s="97">
        <f t="shared" si="5"/>
        <v>0</v>
      </c>
      <c r="J147" s="122" t="s">
        <v>984</v>
      </c>
      <c r="K147" s="91" t="s">
        <v>983</v>
      </c>
      <c r="L147" s="53"/>
      <c r="M147" s="8" t="s">
        <v>1006</v>
      </c>
    </row>
    <row r="148" spans="1:13" s="8" customFormat="1" ht="22.9" hidden="1" customHeight="1" x14ac:dyDescent="0.35">
      <c r="A148" s="112">
        <v>1152</v>
      </c>
      <c r="B148" s="113" t="s">
        <v>940</v>
      </c>
      <c r="C148" s="113" t="s">
        <v>351</v>
      </c>
      <c r="D148" s="95" t="s">
        <v>884</v>
      </c>
      <c r="E148" s="95" t="s">
        <v>852</v>
      </c>
      <c r="F148" s="113" t="s">
        <v>244</v>
      </c>
      <c r="G148" s="96">
        <v>176.96</v>
      </c>
      <c r="H148" s="96">
        <v>176.96</v>
      </c>
      <c r="I148" s="97">
        <f t="shared" si="5"/>
        <v>0</v>
      </c>
      <c r="J148" s="122" t="s">
        <v>984</v>
      </c>
      <c r="K148" s="91" t="s">
        <v>983</v>
      </c>
      <c r="L148" s="53"/>
      <c r="M148" s="8" t="s">
        <v>1006</v>
      </c>
    </row>
    <row r="149" spans="1:13" s="8" customFormat="1" ht="22.9" hidden="1" customHeight="1" x14ac:dyDescent="0.35">
      <c r="A149" s="112">
        <v>1152</v>
      </c>
      <c r="B149" s="113" t="s">
        <v>941</v>
      </c>
      <c r="C149" s="113" t="s">
        <v>351</v>
      </c>
      <c r="D149" s="95" t="s">
        <v>884</v>
      </c>
      <c r="E149" s="95" t="s">
        <v>852</v>
      </c>
      <c r="F149" s="113" t="s">
        <v>244</v>
      </c>
      <c r="G149" s="96">
        <v>176.96</v>
      </c>
      <c r="H149" s="96">
        <v>176.96</v>
      </c>
      <c r="I149" s="97">
        <f t="shared" si="5"/>
        <v>0</v>
      </c>
      <c r="J149" s="122" t="s">
        <v>984</v>
      </c>
      <c r="K149" s="91" t="s">
        <v>983</v>
      </c>
      <c r="L149" s="53"/>
      <c r="M149" s="8" t="s">
        <v>1006</v>
      </c>
    </row>
    <row r="150" spans="1:13" s="8" customFormat="1" ht="22.9" hidden="1" customHeight="1" x14ac:dyDescent="0.35">
      <c r="A150" s="112">
        <v>1152</v>
      </c>
      <c r="B150" s="113" t="s">
        <v>942</v>
      </c>
      <c r="C150" s="113" t="s">
        <v>351</v>
      </c>
      <c r="D150" s="95" t="s">
        <v>884</v>
      </c>
      <c r="E150" s="95" t="s">
        <v>852</v>
      </c>
      <c r="F150" s="113" t="s">
        <v>244</v>
      </c>
      <c r="G150" s="96">
        <v>176.96</v>
      </c>
      <c r="H150" s="96">
        <v>176.96</v>
      </c>
      <c r="I150" s="97">
        <f t="shared" si="5"/>
        <v>0</v>
      </c>
      <c r="J150" s="122" t="s">
        <v>984</v>
      </c>
      <c r="K150" s="91" t="s">
        <v>983</v>
      </c>
      <c r="L150" s="53"/>
      <c r="M150" s="8" t="s">
        <v>1006</v>
      </c>
    </row>
    <row r="151" spans="1:13" s="8" customFormat="1" ht="22.9" hidden="1" customHeight="1" x14ac:dyDescent="0.35">
      <c r="A151" s="112">
        <v>1152</v>
      </c>
      <c r="B151" s="113" t="s">
        <v>943</v>
      </c>
      <c r="C151" s="113" t="s">
        <v>351</v>
      </c>
      <c r="D151" s="95" t="s">
        <v>884</v>
      </c>
      <c r="E151" s="95" t="s">
        <v>852</v>
      </c>
      <c r="F151" s="113" t="s">
        <v>244</v>
      </c>
      <c r="G151" s="96">
        <v>176.96</v>
      </c>
      <c r="H151" s="96">
        <v>176.96</v>
      </c>
      <c r="I151" s="97">
        <f t="shared" si="5"/>
        <v>0</v>
      </c>
      <c r="J151" s="122" t="s">
        <v>984</v>
      </c>
      <c r="K151" s="91" t="s">
        <v>983</v>
      </c>
      <c r="L151" s="53"/>
      <c r="M151" s="8" t="s">
        <v>1006</v>
      </c>
    </row>
    <row r="152" spans="1:13" s="8" customFormat="1" ht="22.9" hidden="1" customHeight="1" x14ac:dyDescent="0.35">
      <c r="A152" s="112">
        <v>1152</v>
      </c>
      <c r="B152" s="113" t="s">
        <v>944</v>
      </c>
      <c r="C152" s="113" t="s">
        <v>351</v>
      </c>
      <c r="D152" s="95" t="s">
        <v>884</v>
      </c>
      <c r="E152" s="95" t="s">
        <v>852</v>
      </c>
      <c r="F152" s="113" t="s">
        <v>244</v>
      </c>
      <c r="G152" s="96">
        <v>176.96</v>
      </c>
      <c r="H152" s="96">
        <v>176.96</v>
      </c>
      <c r="I152" s="97">
        <f t="shared" si="5"/>
        <v>0</v>
      </c>
      <c r="J152" s="122" t="s">
        <v>984</v>
      </c>
      <c r="K152" s="91" t="s">
        <v>983</v>
      </c>
      <c r="L152" s="53"/>
      <c r="M152" s="8" t="s">
        <v>1006</v>
      </c>
    </row>
    <row r="153" spans="1:13" s="8" customFormat="1" ht="22.9" hidden="1" customHeight="1" x14ac:dyDescent="0.25">
      <c r="A153" s="19"/>
      <c r="B153" s="7"/>
      <c r="C153" s="7"/>
      <c r="D153" s="7"/>
      <c r="E153" s="7"/>
      <c r="F153" s="7"/>
      <c r="G153" s="74"/>
      <c r="H153" s="49" t="s">
        <v>782</v>
      </c>
      <c r="I153" s="56">
        <f>SUM(I124:I152)</f>
        <v>2694.88</v>
      </c>
      <c r="J153" s="68"/>
      <c r="K153" s="68"/>
      <c r="L153" s="53"/>
    </row>
    <row r="154" spans="1:13" s="8" customFormat="1" ht="22.9" hidden="1" customHeight="1" thickBot="1" x14ac:dyDescent="0.4">
      <c r="A154" s="20">
        <v>1197</v>
      </c>
      <c r="B154" s="21" t="s">
        <v>716</v>
      </c>
      <c r="C154" s="21" t="s">
        <v>178</v>
      </c>
      <c r="D154" s="21" t="s">
        <v>308</v>
      </c>
      <c r="E154" s="21" t="s">
        <v>717</v>
      </c>
      <c r="F154" s="21" t="s">
        <v>320</v>
      </c>
      <c r="G154" s="22">
        <v>12.75</v>
      </c>
      <c r="H154" s="22"/>
      <c r="I154" s="23">
        <v>12.75</v>
      </c>
      <c r="J154" s="68"/>
      <c r="K154" s="73" t="s">
        <v>814</v>
      </c>
      <c r="L154" s="53"/>
    </row>
    <row r="155" spans="1:13" s="8" customFormat="1" ht="22.9" hidden="1" customHeight="1" thickBot="1" x14ac:dyDescent="0.4">
      <c r="A155" s="20">
        <v>1197</v>
      </c>
      <c r="B155" s="21" t="s">
        <v>718</v>
      </c>
      <c r="C155" s="21" t="s">
        <v>178</v>
      </c>
      <c r="D155" s="21" t="s">
        <v>214</v>
      </c>
      <c r="E155" s="21" t="s">
        <v>215</v>
      </c>
      <c r="F155" s="21" t="s">
        <v>320</v>
      </c>
      <c r="G155" s="22">
        <v>13.38</v>
      </c>
      <c r="H155" s="22"/>
      <c r="I155" s="23">
        <v>13.38</v>
      </c>
      <c r="J155" s="68"/>
      <c r="K155" s="73" t="s">
        <v>814</v>
      </c>
      <c r="L155" s="53"/>
      <c r="M155" s="8" t="s">
        <v>1042</v>
      </c>
    </row>
    <row r="156" spans="1:13" s="8" customFormat="1" ht="22.9" hidden="1" customHeight="1" thickBot="1" x14ac:dyDescent="0.4">
      <c r="A156" s="20">
        <v>1197</v>
      </c>
      <c r="B156" s="21" t="s">
        <v>719</v>
      </c>
      <c r="C156" s="21" t="s">
        <v>178</v>
      </c>
      <c r="D156" s="21" t="s">
        <v>579</v>
      </c>
      <c r="E156" s="21" t="s">
        <v>583</v>
      </c>
      <c r="F156" s="21" t="s">
        <v>177</v>
      </c>
      <c r="G156" s="22">
        <v>261.75</v>
      </c>
      <c r="H156" s="22">
        <v>116.04</v>
      </c>
      <c r="I156" s="23">
        <v>145.70999999999998</v>
      </c>
      <c r="J156" s="68"/>
      <c r="K156" s="73" t="s">
        <v>814</v>
      </c>
      <c r="L156" s="53"/>
    </row>
    <row r="157" spans="1:13" s="8" customFormat="1" ht="22.9" hidden="1" customHeight="1" thickBot="1" x14ac:dyDescent="0.4">
      <c r="A157" s="20">
        <v>1197</v>
      </c>
      <c r="B157" s="21" t="s">
        <v>720</v>
      </c>
      <c r="C157" s="21" t="s">
        <v>178</v>
      </c>
      <c r="D157" s="21" t="s">
        <v>721</v>
      </c>
      <c r="E157" s="21" t="s">
        <v>722</v>
      </c>
      <c r="F157" s="21" t="s">
        <v>177</v>
      </c>
      <c r="G157" s="22">
        <v>212.09</v>
      </c>
      <c r="H157" s="22"/>
      <c r="I157" s="23">
        <v>212.09</v>
      </c>
      <c r="J157" s="72"/>
      <c r="K157" s="73" t="s">
        <v>814</v>
      </c>
      <c r="L157" s="53"/>
    </row>
    <row r="158" spans="1:13" s="8" customFormat="1" ht="22.9" hidden="1" customHeight="1" thickBot="1" x14ac:dyDescent="0.4">
      <c r="A158" s="20">
        <v>1197</v>
      </c>
      <c r="B158" s="21" t="s">
        <v>785</v>
      </c>
      <c r="C158" s="21" t="s">
        <v>178</v>
      </c>
      <c r="D158" s="21" t="s">
        <v>262</v>
      </c>
      <c r="E158" s="21" t="s">
        <v>626</v>
      </c>
      <c r="F158" s="21" t="s">
        <v>16</v>
      </c>
      <c r="G158" s="22">
        <v>12.17</v>
      </c>
      <c r="H158" s="22"/>
      <c r="I158" s="23">
        <v>12.17</v>
      </c>
      <c r="J158" s="68" t="s">
        <v>312</v>
      </c>
      <c r="K158" s="73" t="s">
        <v>811</v>
      </c>
      <c r="L158" s="90"/>
    </row>
    <row r="159" spans="1:13" s="8" customFormat="1" ht="22.9" hidden="1" customHeight="1" thickBot="1" x14ac:dyDescent="0.4">
      <c r="A159" s="9">
        <v>1197</v>
      </c>
      <c r="B159" s="14" t="s">
        <v>368</v>
      </c>
      <c r="C159" s="14" t="s">
        <v>369</v>
      </c>
      <c r="D159" s="18">
        <v>42646</v>
      </c>
      <c r="E159" s="18">
        <v>42660</v>
      </c>
      <c r="F159" s="14" t="s">
        <v>318</v>
      </c>
      <c r="G159" s="15">
        <v>212.09</v>
      </c>
      <c r="H159" s="15"/>
      <c r="I159" s="16">
        <v>212.09</v>
      </c>
      <c r="J159" s="17" t="s">
        <v>343</v>
      </c>
      <c r="K159" s="73" t="s">
        <v>811</v>
      </c>
      <c r="L159" s="53"/>
    </row>
    <row r="160" spans="1:13" s="8" customFormat="1" ht="22.9" hidden="1" customHeight="1" thickBot="1" x14ac:dyDescent="0.4">
      <c r="A160" s="9">
        <v>1198</v>
      </c>
      <c r="B160" s="14" t="s">
        <v>784</v>
      </c>
      <c r="C160" s="14" t="s">
        <v>369</v>
      </c>
      <c r="D160" s="18">
        <v>42720</v>
      </c>
      <c r="E160" s="18">
        <v>42720</v>
      </c>
      <c r="F160" s="14" t="s">
        <v>244</v>
      </c>
      <c r="G160" s="15">
        <v>165.25</v>
      </c>
      <c r="H160" s="15"/>
      <c r="I160" s="16">
        <v>165.25</v>
      </c>
      <c r="J160" s="70" t="s">
        <v>265</v>
      </c>
      <c r="K160" s="73" t="s">
        <v>811</v>
      </c>
      <c r="L160" s="53"/>
    </row>
    <row r="161" spans="1:13" s="8" customFormat="1" ht="22.9" hidden="1" customHeight="1" x14ac:dyDescent="0.25">
      <c r="A161" s="19"/>
      <c r="B161" s="7"/>
      <c r="C161" s="7"/>
      <c r="D161" s="7"/>
      <c r="E161" s="7"/>
      <c r="F161" s="7"/>
      <c r="G161" s="74"/>
      <c r="H161" s="49" t="s">
        <v>782</v>
      </c>
      <c r="I161" s="56">
        <f>SUM(I154:I160)</f>
        <v>773.43999999999994</v>
      </c>
      <c r="J161" s="68"/>
      <c r="K161" s="68"/>
      <c r="L161" s="53"/>
    </row>
    <row r="162" spans="1:13" s="8" customFormat="1" ht="22.9" hidden="1" customHeight="1" thickBot="1" x14ac:dyDescent="0.4">
      <c r="A162" s="24">
        <v>1230</v>
      </c>
      <c r="B162" s="21" t="s">
        <v>440</v>
      </c>
      <c r="C162" s="21" t="s">
        <v>441</v>
      </c>
      <c r="D162" s="21" t="s">
        <v>231</v>
      </c>
      <c r="E162" s="21" t="s">
        <v>232</v>
      </c>
      <c r="F162" s="21" t="s">
        <v>16</v>
      </c>
      <c r="G162" s="22">
        <v>20.440000000000001</v>
      </c>
      <c r="H162" s="22">
        <v>1.72</v>
      </c>
      <c r="I162" s="23">
        <f>G162-H162</f>
        <v>18.720000000000002</v>
      </c>
      <c r="J162" s="68"/>
      <c r="K162" s="73" t="s">
        <v>813</v>
      </c>
      <c r="L162" s="53"/>
      <c r="M162" s="8" t="s">
        <v>1009</v>
      </c>
    </row>
    <row r="163" spans="1:13" s="8" customFormat="1" ht="22.9" hidden="1" customHeight="1" thickBot="1" x14ac:dyDescent="0.4">
      <c r="A163" s="24">
        <v>1230</v>
      </c>
      <c r="B163" s="21" t="s">
        <v>442</v>
      </c>
      <c r="C163" s="21" t="s">
        <v>441</v>
      </c>
      <c r="D163" s="21" t="s">
        <v>231</v>
      </c>
      <c r="E163" s="21" t="s">
        <v>232</v>
      </c>
      <c r="F163" s="21" t="s">
        <v>16</v>
      </c>
      <c r="G163" s="22">
        <v>112.6</v>
      </c>
      <c r="H163" s="22"/>
      <c r="I163" s="23">
        <v>112.6</v>
      </c>
      <c r="J163" s="72"/>
      <c r="K163" s="73" t="s">
        <v>813</v>
      </c>
      <c r="L163" s="53"/>
    </row>
    <row r="164" spans="1:13" s="8" customFormat="1" ht="22.9" hidden="1" customHeight="1" thickBot="1" x14ac:dyDescent="0.4">
      <c r="A164" s="20">
        <v>1230</v>
      </c>
      <c r="B164" s="21" t="s">
        <v>490</v>
      </c>
      <c r="C164" s="21" t="s">
        <v>441</v>
      </c>
      <c r="D164" s="21" t="s">
        <v>491</v>
      </c>
      <c r="E164" s="21" t="s">
        <v>492</v>
      </c>
      <c r="F164" s="21" t="s">
        <v>25</v>
      </c>
      <c r="G164" s="22">
        <v>4418.1499999999996</v>
      </c>
      <c r="H164" s="22">
        <v>2850.16</v>
      </c>
      <c r="I164" s="23">
        <f>G164-H164</f>
        <v>1567.9899999999998</v>
      </c>
      <c r="J164" s="68"/>
      <c r="K164" s="73" t="s">
        <v>816</v>
      </c>
      <c r="L164" s="53"/>
    </row>
    <row r="165" spans="1:13" s="8" customFormat="1" ht="22.9" hidden="1" customHeight="1" thickBot="1" x14ac:dyDescent="0.4">
      <c r="A165" s="20">
        <v>1230</v>
      </c>
      <c r="B165" s="21" t="s">
        <v>493</v>
      </c>
      <c r="C165" s="21" t="s">
        <v>441</v>
      </c>
      <c r="D165" s="21" t="s">
        <v>492</v>
      </c>
      <c r="E165" s="21" t="s">
        <v>494</v>
      </c>
      <c r="F165" s="21" t="s">
        <v>25</v>
      </c>
      <c r="G165" s="22">
        <v>5279.3</v>
      </c>
      <c r="H165" s="22">
        <f>4000+1000</f>
        <v>5000</v>
      </c>
      <c r="I165" s="23">
        <f>G165-H165</f>
        <v>279.30000000000018</v>
      </c>
      <c r="J165" s="68"/>
      <c r="K165" s="73" t="s">
        <v>816</v>
      </c>
      <c r="L165" s="53"/>
    </row>
    <row r="166" spans="1:13" s="8" customFormat="1" ht="22.9" hidden="1" customHeight="1" thickBot="1" x14ac:dyDescent="0.4">
      <c r="A166" s="20">
        <v>1230</v>
      </c>
      <c r="B166" s="21" t="s">
        <v>495</v>
      </c>
      <c r="C166" s="21" t="s">
        <v>441</v>
      </c>
      <c r="D166" s="21" t="s">
        <v>496</v>
      </c>
      <c r="E166" s="21" t="s">
        <v>497</v>
      </c>
      <c r="F166" s="21" t="s">
        <v>25</v>
      </c>
      <c r="G166" s="22">
        <v>571.66</v>
      </c>
      <c r="H166" s="22"/>
      <c r="I166" s="23">
        <v>571.66</v>
      </c>
      <c r="J166" s="68"/>
      <c r="K166" s="73" t="s">
        <v>816</v>
      </c>
      <c r="L166" s="53"/>
    </row>
    <row r="167" spans="1:13" s="8" customFormat="1" ht="22.9" hidden="1" customHeight="1" thickBot="1" x14ac:dyDescent="0.4">
      <c r="A167" s="20">
        <v>1230</v>
      </c>
      <c r="B167" s="21" t="s">
        <v>498</v>
      </c>
      <c r="C167" s="21" t="s">
        <v>441</v>
      </c>
      <c r="D167" s="21" t="s">
        <v>494</v>
      </c>
      <c r="E167" s="21" t="s">
        <v>499</v>
      </c>
      <c r="F167" s="21" t="s">
        <v>25</v>
      </c>
      <c r="G167" s="22">
        <v>5147.66</v>
      </c>
      <c r="H167" s="22">
        <v>2600</v>
      </c>
      <c r="I167" s="23">
        <f>G167-H167</f>
        <v>2547.66</v>
      </c>
      <c r="J167" s="68"/>
      <c r="K167" s="73" t="s">
        <v>816</v>
      </c>
      <c r="L167" s="53"/>
    </row>
    <row r="168" spans="1:13" s="8" customFormat="1" ht="22.9" hidden="1" customHeight="1" thickBot="1" x14ac:dyDescent="0.4">
      <c r="A168" s="20">
        <v>1230</v>
      </c>
      <c r="B168" s="21" t="s">
        <v>500</v>
      </c>
      <c r="C168" s="21" t="s">
        <v>441</v>
      </c>
      <c r="D168" s="21" t="s">
        <v>499</v>
      </c>
      <c r="E168" s="21" t="s">
        <v>501</v>
      </c>
      <c r="F168" s="21" t="s">
        <v>25</v>
      </c>
      <c r="G168" s="22">
        <v>3332.4</v>
      </c>
      <c r="H168" s="22"/>
      <c r="I168" s="23">
        <v>3332.4</v>
      </c>
      <c r="J168" s="72"/>
      <c r="K168" s="73" t="s">
        <v>816</v>
      </c>
      <c r="L168" s="53"/>
    </row>
    <row r="169" spans="1:13" s="8" customFormat="1" ht="22.9" hidden="1" customHeight="1" x14ac:dyDescent="0.25">
      <c r="A169" s="19"/>
      <c r="B169" s="7"/>
      <c r="C169" s="7"/>
      <c r="D169" s="7"/>
      <c r="E169" s="7"/>
      <c r="F169" s="7"/>
      <c r="G169" s="74"/>
      <c r="H169" s="49" t="s">
        <v>782</v>
      </c>
      <c r="I169" s="56">
        <f>SUM(I162:I168)</f>
        <v>8430.33</v>
      </c>
      <c r="J169" s="68"/>
      <c r="K169" s="68"/>
      <c r="L169" s="53"/>
    </row>
    <row r="170" spans="1:13" s="8" customFormat="1" ht="22.9" hidden="1" customHeight="1" thickBot="1" x14ac:dyDescent="0.4">
      <c r="A170" s="26">
        <v>1232</v>
      </c>
      <c r="B170" s="27" t="s">
        <v>29</v>
      </c>
      <c r="C170" s="27" t="s">
        <v>30</v>
      </c>
      <c r="D170" s="27" t="s">
        <v>31</v>
      </c>
      <c r="E170" s="27" t="s">
        <v>32</v>
      </c>
      <c r="F170" s="27" t="s">
        <v>25</v>
      </c>
      <c r="G170" s="29">
        <v>6117.68</v>
      </c>
      <c r="H170" s="28"/>
      <c r="I170" s="57">
        <v>6117.68</v>
      </c>
      <c r="J170" s="68"/>
      <c r="K170" s="73" t="s">
        <v>812</v>
      </c>
      <c r="L170" s="53"/>
    </row>
    <row r="171" spans="1:13" s="8" customFormat="1" ht="22.9" hidden="1" customHeight="1" thickBot="1" x14ac:dyDescent="0.4">
      <c r="A171" s="26">
        <v>1232</v>
      </c>
      <c r="B171" s="27" t="s">
        <v>33</v>
      </c>
      <c r="C171" s="27" t="s">
        <v>30</v>
      </c>
      <c r="D171" s="27" t="s">
        <v>34</v>
      </c>
      <c r="E171" s="27" t="s">
        <v>35</v>
      </c>
      <c r="F171" s="27" t="s">
        <v>25</v>
      </c>
      <c r="G171" s="29">
        <v>8171.63</v>
      </c>
      <c r="H171" s="28"/>
      <c r="I171" s="57">
        <v>8171.63</v>
      </c>
      <c r="J171" s="68"/>
      <c r="K171" s="73" t="s">
        <v>812</v>
      </c>
      <c r="L171" s="53"/>
    </row>
    <row r="172" spans="1:13" s="8" customFormat="1" ht="22.9" hidden="1" customHeight="1" thickBot="1" x14ac:dyDescent="0.4">
      <c r="A172" s="26">
        <v>1232</v>
      </c>
      <c r="B172" s="27" t="s">
        <v>36</v>
      </c>
      <c r="C172" s="27" t="s">
        <v>30</v>
      </c>
      <c r="D172" s="27" t="s">
        <v>32</v>
      </c>
      <c r="E172" s="27" t="s">
        <v>34</v>
      </c>
      <c r="F172" s="27" t="s">
        <v>25</v>
      </c>
      <c r="G172" s="29">
        <v>8570.4699999999993</v>
      </c>
      <c r="H172" s="28"/>
      <c r="I172" s="57">
        <v>8570.4699999999993</v>
      </c>
      <c r="J172" s="68"/>
      <c r="K172" s="73" t="s">
        <v>812</v>
      </c>
      <c r="L172" s="53"/>
    </row>
    <row r="173" spans="1:13" s="8" customFormat="1" ht="22.9" hidden="1" customHeight="1" thickBot="1" x14ac:dyDescent="0.4">
      <c r="A173" s="26">
        <v>1232</v>
      </c>
      <c r="B173" s="27" t="s">
        <v>37</v>
      </c>
      <c r="C173" s="27" t="s">
        <v>30</v>
      </c>
      <c r="D173" s="27"/>
      <c r="E173" s="27" t="s">
        <v>38</v>
      </c>
      <c r="F173" s="27" t="s">
        <v>25</v>
      </c>
      <c r="G173" s="29">
        <v>4255.1499999999996</v>
      </c>
      <c r="H173" s="28"/>
      <c r="I173" s="57">
        <v>4255.1499999999996</v>
      </c>
      <c r="J173" s="68"/>
      <c r="K173" s="73" t="s">
        <v>812</v>
      </c>
      <c r="L173" s="53"/>
    </row>
    <row r="174" spans="1:13" s="8" customFormat="1" ht="22.9" hidden="1" customHeight="1" thickBot="1" x14ac:dyDescent="0.4">
      <c r="A174" s="26">
        <v>1232</v>
      </c>
      <c r="B174" s="27" t="s">
        <v>39</v>
      </c>
      <c r="C174" s="27" t="s">
        <v>30</v>
      </c>
      <c r="D174" s="27" t="s">
        <v>35</v>
      </c>
      <c r="E174" s="27" t="s">
        <v>40</v>
      </c>
      <c r="F174" s="27" t="s">
        <v>25</v>
      </c>
      <c r="G174" s="29">
        <v>5747.57</v>
      </c>
      <c r="H174" s="29">
        <f>1225.83+595.99+361.62</f>
        <v>2183.44</v>
      </c>
      <c r="I174" s="57">
        <f>G174-H174</f>
        <v>3564.1299999999997</v>
      </c>
      <c r="J174" s="68"/>
      <c r="K174" s="73" t="s">
        <v>812</v>
      </c>
      <c r="L174" s="53"/>
    </row>
    <row r="175" spans="1:13" s="8" customFormat="1" ht="22.9" hidden="1" customHeight="1" thickBot="1" x14ac:dyDescent="0.4">
      <c r="A175" s="26">
        <v>1232</v>
      </c>
      <c r="B175" s="30" t="s">
        <v>41</v>
      </c>
      <c r="C175" s="30" t="s">
        <v>30</v>
      </c>
      <c r="D175" s="30"/>
      <c r="E175" s="30" t="s">
        <v>42</v>
      </c>
      <c r="F175" s="27" t="s">
        <v>25</v>
      </c>
      <c r="G175" s="31">
        <v>992.76</v>
      </c>
      <c r="H175" s="31"/>
      <c r="I175" s="58">
        <v>992.76</v>
      </c>
      <c r="J175" s="68"/>
      <c r="K175" s="73" t="s">
        <v>812</v>
      </c>
      <c r="L175" s="53"/>
    </row>
    <row r="176" spans="1:13" s="8" customFormat="1" ht="22.9" hidden="1" customHeight="1" thickBot="1" x14ac:dyDescent="0.4">
      <c r="A176" s="26">
        <v>1232</v>
      </c>
      <c r="B176" s="30" t="s">
        <v>43</v>
      </c>
      <c r="C176" s="30" t="s">
        <v>30</v>
      </c>
      <c r="D176" s="30"/>
      <c r="E176" s="30" t="s">
        <v>44</v>
      </c>
      <c r="F176" s="27" t="s">
        <v>9</v>
      </c>
      <c r="G176" s="31">
        <v>1803.1</v>
      </c>
      <c r="H176" s="31">
        <f>290.93+355.37+328.74+276.87</f>
        <v>1251.9099999999999</v>
      </c>
      <c r="I176" s="58">
        <f>G176-H176</f>
        <v>551.19000000000005</v>
      </c>
      <c r="J176" s="68"/>
      <c r="K176" s="73" t="s">
        <v>812</v>
      </c>
      <c r="L176" s="53"/>
    </row>
    <row r="177" spans="1:12" s="8" customFormat="1" ht="22.9" hidden="1" customHeight="1" thickBot="1" x14ac:dyDescent="0.4">
      <c r="A177" s="26">
        <v>1232</v>
      </c>
      <c r="B177" s="30" t="s">
        <v>45</v>
      </c>
      <c r="C177" s="30" t="s">
        <v>30</v>
      </c>
      <c r="D177" s="30"/>
      <c r="E177" s="30" t="s">
        <v>46</v>
      </c>
      <c r="F177" s="27" t="s">
        <v>9</v>
      </c>
      <c r="G177" s="31">
        <v>1486.94</v>
      </c>
      <c r="H177" s="31">
        <v>1436.94</v>
      </c>
      <c r="I177" s="58">
        <v>50</v>
      </c>
      <c r="J177" s="68"/>
      <c r="K177" s="73" t="s">
        <v>812</v>
      </c>
      <c r="L177" s="53"/>
    </row>
    <row r="178" spans="1:12" s="8" customFormat="1" ht="22.9" hidden="1" customHeight="1" thickBot="1" x14ac:dyDescent="0.4">
      <c r="A178" s="26">
        <v>1232</v>
      </c>
      <c r="B178" s="30" t="s">
        <v>47</v>
      </c>
      <c r="C178" s="30" t="s">
        <v>30</v>
      </c>
      <c r="D178" s="30"/>
      <c r="E178" s="30" t="s">
        <v>14</v>
      </c>
      <c r="F178" s="27" t="s">
        <v>16</v>
      </c>
      <c r="G178" s="31">
        <v>363.2</v>
      </c>
      <c r="H178" s="31"/>
      <c r="I178" s="58">
        <v>363.2</v>
      </c>
      <c r="J178" s="68"/>
      <c r="K178" s="73" t="s">
        <v>812</v>
      </c>
      <c r="L178" s="53"/>
    </row>
    <row r="179" spans="1:12" s="8" customFormat="1" ht="22.9" hidden="1" customHeight="1" thickBot="1" x14ac:dyDescent="0.4">
      <c r="A179" s="26">
        <v>1232</v>
      </c>
      <c r="B179" s="30" t="s">
        <v>48</v>
      </c>
      <c r="C179" s="30" t="s">
        <v>30</v>
      </c>
      <c r="D179" s="30" t="s">
        <v>14</v>
      </c>
      <c r="E179" s="27" t="s">
        <v>15</v>
      </c>
      <c r="F179" s="27" t="s">
        <v>16</v>
      </c>
      <c r="G179" s="31">
        <v>36.75</v>
      </c>
      <c r="H179" s="31"/>
      <c r="I179" s="58">
        <v>36.75</v>
      </c>
      <c r="J179" s="68"/>
      <c r="K179" s="73" t="s">
        <v>812</v>
      </c>
      <c r="L179" s="53"/>
    </row>
    <row r="180" spans="1:12" s="8" customFormat="1" ht="22.9" hidden="1" customHeight="1" thickBot="1" x14ac:dyDescent="0.4">
      <c r="A180" s="26">
        <v>1232</v>
      </c>
      <c r="B180" s="30" t="s">
        <v>49</v>
      </c>
      <c r="C180" s="30" t="s">
        <v>30</v>
      </c>
      <c r="D180" s="30" t="s">
        <v>19</v>
      </c>
      <c r="E180" s="30" t="s">
        <v>20</v>
      </c>
      <c r="F180" s="27" t="s">
        <v>16</v>
      </c>
      <c r="G180" s="31">
        <v>748.07</v>
      </c>
      <c r="H180" s="31"/>
      <c r="I180" s="58">
        <v>748.07</v>
      </c>
      <c r="J180" s="68"/>
      <c r="K180" s="73" t="s">
        <v>812</v>
      </c>
      <c r="L180" s="53"/>
    </row>
    <row r="181" spans="1:12" s="8" customFormat="1" ht="22.9" hidden="1" customHeight="1" thickBot="1" x14ac:dyDescent="0.4">
      <c r="A181" s="26">
        <v>1232</v>
      </c>
      <c r="B181" s="30" t="s">
        <v>50</v>
      </c>
      <c r="C181" s="30" t="s">
        <v>30</v>
      </c>
      <c r="D181" s="30" t="s">
        <v>19</v>
      </c>
      <c r="E181" s="30" t="s">
        <v>20</v>
      </c>
      <c r="F181" s="27" t="s">
        <v>16</v>
      </c>
      <c r="G181" s="31">
        <v>145.69999999999999</v>
      </c>
      <c r="H181" s="31"/>
      <c r="I181" s="58">
        <v>145.69999999999999</v>
      </c>
      <c r="J181" s="72"/>
      <c r="K181" s="73" t="s">
        <v>812</v>
      </c>
      <c r="L181" s="53"/>
    </row>
    <row r="182" spans="1:12" s="8" customFormat="1" ht="22.9" hidden="1" customHeight="1" thickBot="1" x14ac:dyDescent="0.4">
      <c r="A182" s="24">
        <v>1232</v>
      </c>
      <c r="B182" s="21" t="s">
        <v>443</v>
      </c>
      <c r="C182" s="21" t="s">
        <v>444</v>
      </c>
      <c r="D182" s="21" t="s">
        <v>231</v>
      </c>
      <c r="E182" s="21" t="s">
        <v>232</v>
      </c>
      <c r="F182" s="21" t="s">
        <v>16</v>
      </c>
      <c r="G182" s="22">
        <v>104.47</v>
      </c>
      <c r="H182" s="22"/>
      <c r="I182" s="23">
        <v>104.47</v>
      </c>
      <c r="J182" s="68"/>
      <c r="K182" s="73" t="s">
        <v>813</v>
      </c>
      <c r="L182" s="53"/>
    </row>
    <row r="183" spans="1:12" s="8" customFormat="1" ht="22.9" hidden="1" customHeight="1" thickBot="1" x14ac:dyDescent="0.4">
      <c r="A183" s="24">
        <v>1232</v>
      </c>
      <c r="B183" s="21" t="s">
        <v>445</v>
      </c>
      <c r="C183" s="21" t="s">
        <v>444</v>
      </c>
      <c r="D183" s="21" t="s">
        <v>231</v>
      </c>
      <c r="E183" s="21" t="s">
        <v>232</v>
      </c>
      <c r="F183" s="21" t="s">
        <v>16</v>
      </c>
      <c r="G183" s="22">
        <v>19.829999999999998</v>
      </c>
      <c r="H183" s="22"/>
      <c r="I183" s="23">
        <v>19.829999999999998</v>
      </c>
      <c r="J183" s="72"/>
      <c r="K183" s="73" t="s">
        <v>813</v>
      </c>
      <c r="L183" s="53"/>
    </row>
    <row r="184" spans="1:12" s="8" customFormat="1" ht="22.9" hidden="1" customHeight="1" x14ac:dyDescent="0.25">
      <c r="A184" s="19"/>
      <c r="B184" s="7"/>
      <c r="C184" s="7"/>
      <c r="D184" s="7"/>
      <c r="E184" s="7"/>
      <c r="F184" s="7"/>
      <c r="G184" s="74"/>
      <c r="H184" s="49" t="s">
        <v>782</v>
      </c>
      <c r="I184" s="56">
        <f>SUM(I170:I183)</f>
        <v>33691.03</v>
      </c>
      <c r="J184" s="68"/>
      <c r="K184" s="68"/>
      <c r="L184" s="53"/>
    </row>
    <row r="185" spans="1:12" s="8" customFormat="1" ht="22.9" hidden="1" customHeight="1" thickBot="1" x14ac:dyDescent="0.4">
      <c r="A185" s="20">
        <v>1277</v>
      </c>
      <c r="B185" s="7"/>
      <c r="C185" s="21" t="s">
        <v>194</v>
      </c>
      <c r="D185" s="21" t="s">
        <v>195</v>
      </c>
      <c r="E185" s="21" t="s">
        <v>196</v>
      </c>
      <c r="F185" s="21" t="s">
        <v>197</v>
      </c>
      <c r="G185" s="22">
        <v>2410.8000000000002</v>
      </c>
      <c r="H185" s="22"/>
      <c r="I185" s="23">
        <v>2410.8000000000002</v>
      </c>
      <c r="J185" s="72"/>
      <c r="K185" s="73" t="s">
        <v>812</v>
      </c>
      <c r="L185" s="53"/>
    </row>
    <row r="186" spans="1:12" s="8" customFormat="1" ht="22.9" hidden="1" customHeight="1" x14ac:dyDescent="0.25">
      <c r="A186" s="19"/>
      <c r="B186" s="7"/>
      <c r="C186" s="7"/>
      <c r="D186" s="7"/>
      <c r="E186" s="7"/>
      <c r="F186" s="7"/>
      <c r="G186" s="74"/>
      <c r="H186" s="49" t="s">
        <v>782</v>
      </c>
      <c r="I186" s="56">
        <f>SUM(I185)</f>
        <v>2410.8000000000002</v>
      </c>
      <c r="J186" s="68"/>
      <c r="K186" s="68"/>
      <c r="L186" s="53"/>
    </row>
    <row r="187" spans="1:12" s="8" customFormat="1" ht="22.9" hidden="1" customHeight="1" thickBot="1" x14ac:dyDescent="0.4">
      <c r="A187" s="20">
        <v>1279</v>
      </c>
      <c r="B187" s="32"/>
      <c r="C187" s="21" t="s">
        <v>198</v>
      </c>
      <c r="D187" s="21" t="s">
        <v>195</v>
      </c>
      <c r="E187" s="21" t="s">
        <v>199</v>
      </c>
      <c r="F187" s="21" t="s">
        <v>197</v>
      </c>
      <c r="G187" s="22">
        <v>200</v>
      </c>
      <c r="H187" s="22"/>
      <c r="I187" s="23">
        <v>200</v>
      </c>
      <c r="J187" s="72"/>
      <c r="K187" s="73" t="s">
        <v>812</v>
      </c>
      <c r="L187" s="53"/>
    </row>
    <row r="188" spans="1:12" s="8" customFormat="1" ht="22.9" hidden="1" customHeight="1" x14ac:dyDescent="0.25">
      <c r="A188" s="19"/>
      <c r="B188" s="7"/>
      <c r="C188" s="7"/>
      <c r="D188" s="7"/>
      <c r="E188" s="7"/>
      <c r="F188" s="7"/>
      <c r="G188" s="74"/>
      <c r="H188" s="49" t="s">
        <v>782</v>
      </c>
      <c r="I188" s="56">
        <f>SUM(I187)</f>
        <v>200</v>
      </c>
      <c r="J188" s="68"/>
      <c r="K188" s="68"/>
      <c r="L188" s="53"/>
    </row>
    <row r="189" spans="1:12" s="8" customFormat="1" ht="22.9" hidden="1" customHeight="1" thickBot="1" x14ac:dyDescent="0.4">
      <c r="A189" s="20">
        <v>1280</v>
      </c>
      <c r="B189" s="32"/>
      <c r="C189" s="21" t="s">
        <v>200</v>
      </c>
      <c r="D189" s="21" t="s">
        <v>195</v>
      </c>
      <c r="E189" s="21" t="s">
        <v>199</v>
      </c>
      <c r="F189" s="21" t="s">
        <v>197</v>
      </c>
      <c r="G189" s="22">
        <v>300</v>
      </c>
      <c r="H189" s="22"/>
      <c r="I189" s="23">
        <v>300</v>
      </c>
      <c r="J189" s="72"/>
      <c r="K189" s="73" t="s">
        <v>812</v>
      </c>
      <c r="L189" s="53"/>
    </row>
    <row r="190" spans="1:12" s="8" customFormat="1" ht="22.9" hidden="1" customHeight="1" x14ac:dyDescent="0.25">
      <c r="A190" s="19"/>
      <c r="B190" s="7"/>
      <c r="C190" s="7"/>
      <c r="D190" s="7"/>
      <c r="E190" s="7"/>
      <c r="F190" s="7"/>
      <c r="G190" s="74"/>
      <c r="H190" s="7" t="s">
        <v>782</v>
      </c>
      <c r="I190" s="59">
        <f>SUM(I189)</f>
        <v>300</v>
      </c>
      <c r="J190" s="68"/>
      <c r="K190" s="68"/>
      <c r="L190" s="53"/>
    </row>
    <row r="191" spans="1:12" s="8" customFormat="1" ht="22.9" hidden="1" customHeight="1" thickBot="1" x14ac:dyDescent="0.4">
      <c r="A191" s="20">
        <v>1281</v>
      </c>
      <c r="B191" s="32"/>
      <c r="C191" s="21" t="s">
        <v>201</v>
      </c>
      <c r="D191" s="21" t="s">
        <v>195</v>
      </c>
      <c r="E191" s="21" t="s">
        <v>199</v>
      </c>
      <c r="F191" s="21" t="s">
        <v>197</v>
      </c>
      <c r="G191" s="22">
        <v>368</v>
      </c>
      <c r="H191" s="22"/>
      <c r="I191" s="23">
        <v>368</v>
      </c>
      <c r="J191" s="72"/>
      <c r="K191" s="73" t="s">
        <v>812</v>
      </c>
      <c r="L191" s="53"/>
    </row>
    <row r="192" spans="1:12" s="8" customFormat="1" ht="22.9" hidden="1" customHeight="1" x14ac:dyDescent="0.25">
      <c r="A192" s="19"/>
      <c r="B192" s="7"/>
      <c r="C192" s="7"/>
      <c r="D192" s="7"/>
      <c r="E192" s="7"/>
      <c r="F192" s="7"/>
      <c r="G192" s="74"/>
      <c r="H192" s="49" t="s">
        <v>782</v>
      </c>
      <c r="I192" s="56">
        <f>SUM(I191)</f>
        <v>368</v>
      </c>
      <c r="J192" s="68"/>
      <c r="K192" s="68"/>
      <c r="L192" s="53"/>
    </row>
    <row r="193" spans="1:12" s="8" customFormat="1" ht="22.9" hidden="1" customHeight="1" thickBot="1" x14ac:dyDescent="0.4">
      <c r="A193" s="26">
        <v>1324</v>
      </c>
      <c r="B193" s="33" t="s">
        <v>78</v>
      </c>
      <c r="C193" s="33" t="s">
        <v>79</v>
      </c>
      <c r="D193" s="33" t="s">
        <v>80</v>
      </c>
      <c r="E193" s="33" t="s">
        <v>81</v>
      </c>
      <c r="F193" s="33" t="s">
        <v>25</v>
      </c>
      <c r="G193" s="31">
        <v>3317.6</v>
      </c>
      <c r="H193" s="33"/>
      <c r="I193" s="60">
        <v>3317.6</v>
      </c>
      <c r="J193" s="68"/>
      <c r="K193" s="73" t="s">
        <v>812</v>
      </c>
      <c r="L193" s="53"/>
    </row>
    <row r="194" spans="1:12" s="8" customFormat="1" ht="22.9" hidden="1" customHeight="1" thickBot="1" x14ac:dyDescent="0.4">
      <c r="A194" s="26">
        <v>1324</v>
      </c>
      <c r="B194" s="33" t="s">
        <v>82</v>
      </c>
      <c r="C194" s="33" t="s">
        <v>79</v>
      </c>
      <c r="D194" s="33" t="s">
        <v>83</v>
      </c>
      <c r="E194" s="33" t="s">
        <v>84</v>
      </c>
      <c r="F194" s="33" t="s">
        <v>25</v>
      </c>
      <c r="G194" s="31">
        <v>13903.4</v>
      </c>
      <c r="H194" s="33"/>
      <c r="I194" s="60">
        <v>13903.4</v>
      </c>
      <c r="J194" s="68"/>
      <c r="K194" s="73" t="s">
        <v>812</v>
      </c>
      <c r="L194" s="53"/>
    </row>
    <row r="195" spans="1:12" s="8" customFormat="1" ht="22.9" hidden="1" customHeight="1" thickBot="1" x14ac:dyDescent="0.4">
      <c r="A195" s="26">
        <v>1324</v>
      </c>
      <c r="B195" s="27" t="s">
        <v>85</v>
      </c>
      <c r="C195" s="33" t="s">
        <v>79</v>
      </c>
      <c r="D195" s="27" t="s">
        <v>86</v>
      </c>
      <c r="E195" s="27" t="s">
        <v>87</v>
      </c>
      <c r="F195" s="27" t="s">
        <v>25</v>
      </c>
      <c r="G195" s="29">
        <v>17757.12</v>
      </c>
      <c r="H195" s="29">
        <v>6025.5</v>
      </c>
      <c r="I195" s="57">
        <f>G195-H195</f>
        <v>11731.619999999999</v>
      </c>
      <c r="J195" s="68"/>
      <c r="K195" s="73" t="s">
        <v>812</v>
      </c>
      <c r="L195" s="53"/>
    </row>
    <row r="196" spans="1:12" s="8" customFormat="1" ht="22.9" hidden="1" customHeight="1" thickBot="1" x14ac:dyDescent="0.4">
      <c r="A196" s="26">
        <v>1324</v>
      </c>
      <c r="B196" s="27" t="s">
        <v>88</v>
      </c>
      <c r="C196" s="33" t="s">
        <v>79</v>
      </c>
      <c r="D196" s="27" t="s">
        <v>89</v>
      </c>
      <c r="E196" s="27" t="s">
        <v>90</v>
      </c>
      <c r="F196" s="27" t="s">
        <v>25</v>
      </c>
      <c r="G196" s="29">
        <v>15287.96</v>
      </c>
      <c r="H196" s="29"/>
      <c r="I196" s="57">
        <v>15287.96</v>
      </c>
      <c r="J196" s="68"/>
      <c r="K196" s="73" t="s">
        <v>812</v>
      </c>
      <c r="L196" s="53"/>
    </row>
    <row r="197" spans="1:12" s="8" customFormat="1" ht="22.9" hidden="1" customHeight="1" thickBot="1" x14ac:dyDescent="0.4">
      <c r="A197" s="26">
        <v>1324</v>
      </c>
      <c r="B197" s="27" t="s">
        <v>91</v>
      </c>
      <c r="C197" s="33" t="s">
        <v>79</v>
      </c>
      <c r="D197" s="27" t="s">
        <v>90</v>
      </c>
      <c r="E197" s="27" t="s">
        <v>92</v>
      </c>
      <c r="F197" s="27" t="s">
        <v>25</v>
      </c>
      <c r="G197" s="29">
        <v>13499.54</v>
      </c>
      <c r="H197" s="29"/>
      <c r="I197" s="57">
        <v>13499.54</v>
      </c>
      <c r="J197" s="68"/>
      <c r="K197" s="73" t="s">
        <v>812</v>
      </c>
      <c r="L197" s="53"/>
    </row>
    <row r="198" spans="1:12" s="8" customFormat="1" ht="22.9" hidden="1" customHeight="1" thickBot="1" x14ac:dyDescent="0.4">
      <c r="A198" s="26">
        <v>1324</v>
      </c>
      <c r="B198" s="27" t="s">
        <v>93</v>
      </c>
      <c r="C198" s="33" t="s">
        <v>79</v>
      </c>
      <c r="D198" s="27" t="s">
        <v>84</v>
      </c>
      <c r="E198" s="27" t="s">
        <v>94</v>
      </c>
      <c r="F198" s="27" t="s">
        <v>25</v>
      </c>
      <c r="G198" s="29">
        <v>15172.85</v>
      </c>
      <c r="H198" s="29"/>
      <c r="I198" s="57">
        <v>15172.85</v>
      </c>
      <c r="J198" s="68"/>
      <c r="K198" s="73" t="s">
        <v>812</v>
      </c>
      <c r="L198" s="53"/>
    </row>
    <row r="199" spans="1:12" s="8" customFormat="1" ht="22.9" hidden="1" customHeight="1" thickBot="1" x14ac:dyDescent="0.4">
      <c r="A199" s="26">
        <v>1324</v>
      </c>
      <c r="B199" s="27" t="s">
        <v>95</v>
      </c>
      <c r="C199" s="33" t="s">
        <v>79</v>
      </c>
      <c r="D199" s="27" t="s">
        <v>96</v>
      </c>
      <c r="E199" s="27" t="s">
        <v>46</v>
      </c>
      <c r="F199" s="27" t="s">
        <v>25</v>
      </c>
      <c r="G199" s="29">
        <v>12069.09</v>
      </c>
      <c r="H199" s="29"/>
      <c r="I199" s="57">
        <v>12069.09</v>
      </c>
      <c r="J199" s="68"/>
      <c r="K199" s="73" t="s">
        <v>812</v>
      </c>
      <c r="L199" s="53"/>
    </row>
    <row r="200" spans="1:12" s="8" customFormat="1" ht="22.9" hidden="1" customHeight="1" thickBot="1" x14ac:dyDescent="0.4">
      <c r="A200" s="26">
        <v>1324</v>
      </c>
      <c r="B200" s="27" t="s">
        <v>97</v>
      </c>
      <c r="C200" s="33" t="s">
        <v>79</v>
      </c>
      <c r="D200" s="27" t="s">
        <v>92</v>
      </c>
      <c r="E200" s="27" t="s">
        <v>46</v>
      </c>
      <c r="F200" s="27" t="s">
        <v>25</v>
      </c>
      <c r="G200" s="29">
        <v>6588.6</v>
      </c>
      <c r="H200" s="29"/>
      <c r="I200" s="57">
        <v>6588.6</v>
      </c>
      <c r="J200" s="68"/>
      <c r="K200" s="73" t="s">
        <v>812</v>
      </c>
      <c r="L200" s="53"/>
    </row>
    <row r="201" spans="1:12" s="8" customFormat="1" ht="22.9" hidden="1" customHeight="1" thickBot="1" x14ac:dyDescent="0.4">
      <c r="A201" s="26">
        <v>1324</v>
      </c>
      <c r="B201" s="30" t="s">
        <v>98</v>
      </c>
      <c r="C201" s="33" t="s">
        <v>79</v>
      </c>
      <c r="D201" s="30"/>
      <c r="E201" s="30" t="s">
        <v>99</v>
      </c>
      <c r="F201" s="27" t="s">
        <v>25</v>
      </c>
      <c r="G201" s="31">
        <v>10263.870000000001</v>
      </c>
      <c r="H201" s="31"/>
      <c r="I201" s="58">
        <v>10263.870000000001</v>
      </c>
      <c r="J201" s="68"/>
      <c r="K201" s="73" t="s">
        <v>812</v>
      </c>
      <c r="L201" s="53"/>
    </row>
    <row r="202" spans="1:12" s="8" customFormat="1" ht="22.9" hidden="1" customHeight="1" thickBot="1" x14ac:dyDescent="0.4">
      <c r="A202" s="26">
        <v>1324</v>
      </c>
      <c r="B202" s="30" t="s">
        <v>100</v>
      </c>
      <c r="C202" s="33" t="s">
        <v>79</v>
      </c>
      <c r="D202" s="30"/>
      <c r="E202" s="30" t="s">
        <v>27</v>
      </c>
      <c r="F202" s="27" t="s">
        <v>25</v>
      </c>
      <c r="G202" s="31">
        <v>1167.74</v>
      </c>
      <c r="H202" s="31"/>
      <c r="I202" s="58">
        <v>1167.74</v>
      </c>
      <c r="J202" s="68"/>
      <c r="K202" s="73" t="s">
        <v>812</v>
      </c>
      <c r="L202" s="53"/>
    </row>
    <row r="203" spans="1:12" s="8" customFormat="1" ht="22.9" hidden="1" customHeight="1" thickBot="1" x14ac:dyDescent="0.4">
      <c r="A203" s="26">
        <v>1324</v>
      </c>
      <c r="B203" s="30" t="s">
        <v>101</v>
      </c>
      <c r="C203" s="33" t="s">
        <v>79</v>
      </c>
      <c r="D203" s="30"/>
      <c r="E203" s="30" t="s">
        <v>90</v>
      </c>
      <c r="F203" s="27" t="s">
        <v>9</v>
      </c>
      <c r="G203" s="31">
        <v>3474.54</v>
      </c>
      <c r="H203" s="31">
        <f>142.08+243.84</f>
        <v>385.92</v>
      </c>
      <c r="I203" s="58">
        <f>G203-H203</f>
        <v>3088.62</v>
      </c>
      <c r="J203" s="68"/>
      <c r="K203" s="73" t="s">
        <v>812</v>
      </c>
      <c r="L203" s="53"/>
    </row>
    <row r="204" spans="1:12" s="8" customFormat="1" ht="22.9" hidden="1" customHeight="1" thickBot="1" x14ac:dyDescent="0.4">
      <c r="A204" s="26">
        <v>1324</v>
      </c>
      <c r="B204" s="30" t="s">
        <v>102</v>
      </c>
      <c r="C204" s="33" t="s">
        <v>79</v>
      </c>
      <c r="D204" s="30"/>
      <c r="E204" s="30" t="s">
        <v>92</v>
      </c>
      <c r="F204" s="27" t="s">
        <v>9</v>
      </c>
      <c r="G204" s="31">
        <v>3882.91</v>
      </c>
      <c r="H204" s="31"/>
      <c r="I204" s="58">
        <v>3882.91</v>
      </c>
      <c r="J204" s="68"/>
      <c r="K204" s="73" t="s">
        <v>812</v>
      </c>
      <c r="L204" s="53"/>
    </row>
    <row r="205" spans="1:12" s="8" customFormat="1" ht="22.9" hidden="1" customHeight="1" thickBot="1" x14ac:dyDescent="0.4">
      <c r="A205" s="26">
        <v>1324</v>
      </c>
      <c r="B205" s="30" t="s">
        <v>103</v>
      </c>
      <c r="C205" s="33" t="s">
        <v>79</v>
      </c>
      <c r="D205" s="30"/>
      <c r="E205" s="30" t="s">
        <v>104</v>
      </c>
      <c r="F205" s="27" t="s">
        <v>9</v>
      </c>
      <c r="G205" s="31">
        <v>3435.74</v>
      </c>
      <c r="H205" s="31"/>
      <c r="I205" s="58">
        <v>3435.74</v>
      </c>
      <c r="J205" s="68"/>
      <c r="K205" s="73" t="s">
        <v>812</v>
      </c>
      <c r="L205" s="53"/>
    </row>
    <row r="206" spans="1:12" s="8" customFormat="1" ht="22.9" hidden="1" customHeight="1" thickBot="1" x14ac:dyDescent="0.4">
      <c r="A206" s="26">
        <v>1324</v>
      </c>
      <c r="B206" s="30" t="s">
        <v>105</v>
      </c>
      <c r="C206" s="33" t="s">
        <v>79</v>
      </c>
      <c r="D206" s="30"/>
      <c r="E206" s="30" t="s">
        <v>96</v>
      </c>
      <c r="F206" s="27" t="s">
        <v>9</v>
      </c>
      <c r="G206" s="31">
        <v>4643.3900000000003</v>
      </c>
      <c r="H206" s="31"/>
      <c r="I206" s="58">
        <v>4643.3900000000003</v>
      </c>
      <c r="J206" s="68"/>
      <c r="K206" s="73" t="s">
        <v>812</v>
      </c>
      <c r="L206" s="53"/>
    </row>
    <row r="207" spans="1:12" s="8" customFormat="1" ht="22.9" hidden="1" customHeight="1" thickBot="1" x14ac:dyDescent="0.4">
      <c r="A207" s="26">
        <v>1324</v>
      </c>
      <c r="B207" s="30" t="s">
        <v>106</v>
      </c>
      <c r="C207" s="33" t="s">
        <v>79</v>
      </c>
      <c r="D207" s="30"/>
      <c r="E207" s="30" t="s">
        <v>46</v>
      </c>
      <c r="F207" s="27" t="s">
        <v>9</v>
      </c>
      <c r="G207" s="31">
        <v>4477.5200000000004</v>
      </c>
      <c r="H207" s="31"/>
      <c r="I207" s="58">
        <v>4477.5200000000004</v>
      </c>
      <c r="J207" s="68"/>
      <c r="K207" s="73" t="s">
        <v>812</v>
      </c>
      <c r="L207" s="53"/>
    </row>
    <row r="208" spans="1:12" s="8" customFormat="1" ht="22.9" hidden="1" customHeight="1" thickBot="1" x14ac:dyDescent="0.4">
      <c r="A208" s="26">
        <v>1324</v>
      </c>
      <c r="B208" s="30" t="s">
        <v>107</v>
      </c>
      <c r="C208" s="33" t="s">
        <v>79</v>
      </c>
      <c r="D208" s="30"/>
      <c r="E208" s="30" t="s">
        <v>108</v>
      </c>
      <c r="F208" s="27" t="s">
        <v>9</v>
      </c>
      <c r="G208" s="31">
        <v>698.4</v>
      </c>
      <c r="H208" s="31"/>
      <c r="I208" s="58">
        <v>698.4</v>
      </c>
      <c r="J208" s="68"/>
      <c r="K208" s="73" t="s">
        <v>812</v>
      </c>
      <c r="L208" s="53"/>
    </row>
    <row r="209" spans="1:13" s="8" customFormat="1" ht="22.9" hidden="1" customHeight="1" thickBot="1" x14ac:dyDescent="0.4">
      <c r="A209" s="26">
        <v>1324</v>
      </c>
      <c r="B209" s="30" t="s">
        <v>109</v>
      </c>
      <c r="C209" s="33" t="s">
        <v>79</v>
      </c>
      <c r="D209" s="30"/>
      <c r="E209" s="30" t="s">
        <v>110</v>
      </c>
      <c r="F209" s="27" t="s">
        <v>9</v>
      </c>
      <c r="G209" s="31">
        <v>4571.6099999999997</v>
      </c>
      <c r="H209" s="31"/>
      <c r="I209" s="58">
        <v>4571.6099999999997</v>
      </c>
      <c r="J209" s="68"/>
      <c r="K209" s="73" t="s">
        <v>812</v>
      </c>
      <c r="L209" s="53"/>
    </row>
    <row r="210" spans="1:13" s="8" customFormat="1" ht="22.9" hidden="1" customHeight="1" thickBot="1" x14ac:dyDescent="0.4">
      <c r="A210" s="26">
        <v>1324</v>
      </c>
      <c r="B210" s="30" t="s">
        <v>111</v>
      </c>
      <c r="C210" s="33" t="s">
        <v>79</v>
      </c>
      <c r="D210" s="30" t="s">
        <v>112</v>
      </c>
      <c r="E210" s="30" t="s">
        <v>113</v>
      </c>
      <c r="F210" s="27" t="s">
        <v>16</v>
      </c>
      <c r="G210" s="31">
        <v>28.81</v>
      </c>
      <c r="H210" s="31"/>
      <c r="I210" s="58">
        <v>28.81</v>
      </c>
      <c r="J210" s="68"/>
      <c r="K210" s="73" t="s">
        <v>812</v>
      </c>
      <c r="L210" s="53"/>
    </row>
    <row r="211" spans="1:13" s="8" customFormat="1" ht="22.9" hidden="1" customHeight="1" thickBot="1" x14ac:dyDescent="0.4">
      <c r="A211" s="26">
        <v>1324</v>
      </c>
      <c r="B211" s="30" t="s">
        <v>114</v>
      </c>
      <c r="C211" s="33" t="s">
        <v>79</v>
      </c>
      <c r="D211" s="30" t="s">
        <v>115</v>
      </c>
      <c r="E211" s="30" t="s">
        <v>24</v>
      </c>
      <c r="F211" s="27" t="s">
        <v>16</v>
      </c>
      <c r="G211" s="31">
        <v>198.63</v>
      </c>
      <c r="H211" s="31">
        <f>18.63-0.07</f>
        <v>18.559999999999999</v>
      </c>
      <c r="I211" s="58">
        <f>G211-H211</f>
        <v>180.07</v>
      </c>
      <c r="J211" s="68"/>
      <c r="K211" s="73" t="s">
        <v>812</v>
      </c>
      <c r="L211" s="53"/>
    </row>
    <row r="212" spans="1:13" s="8" customFormat="1" ht="22.9" hidden="1" customHeight="1" thickBot="1" x14ac:dyDescent="0.4">
      <c r="A212" s="26">
        <v>1324</v>
      </c>
      <c r="B212" s="30" t="s">
        <v>116</v>
      </c>
      <c r="C212" s="33" t="s">
        <v>79</v>
      </c>
      <c r="D212" s="30" t="s">
        <v>117</v>
      </c>
      <c r="E212" s="30" t="s">
        <v>118</v>
      </c>
      <c r="F212" s="27" t="s">
        <v>16</v>
      </c>
      <c r="G212" s="31">
        <v>105.29</v>
      </c>
      <c r="H212" s="31"/>
      <c r="I212" s="58">
        <v>105.29</v>
      </c>
      <c r="J212" s="68"/>
      <c r="K212" s="73" t="s">
        <v>812</v>
      </c>
      <c r="L212" s="53"/>
    </row>
    <row r="213" spans="1:13" s="8" customFormat="1" ht="22.9" hidden="1" customHeight="1" thickBot="1" x14ac:dyDescent="0.4">
      <c r="A213" s="26">
        <v>1324</v>
      </c>
      <c r="B213" s="30" t="s">
        <v>119</v>
      </c>
      <c r="C213" s="33" t="s">
        <v>79</v>
      </c>
      <c r="D213" s="30" t="s">
        <v>14</v>
      </c>
      <c r="E213" s="30" t="s">
        <v>15</v>
      </c>
      <c r="F213" s="27" t="s">
        <v>16</v>
      </c>
      <c r="G213" s="31">
        <v>528.63</v>
      </c>
      <c r="H213" s="31">
        <v>28.63</v>
      </c>
      <c r="I213" s="58">
        <v>500</v>
      </c>
      <c r="J213" s="68"/>
      <c r="K213" s="73" t="s">
        <v>812</v>
      </c>
      <c r="L213" s="53"/>
    </row>
    <row r="214" spans="1:13" s="8" customFormat="1" ht="22.9" hidden="1" customHeight="1" thickBot="1" x14ac:dyDescent="0.4">
      <c r="A214" s="26">
        <v>1324</v>
      </c>
      <c r="B214" s="30" t="s">
        <v>120</v>
      </c>
      <c r="C214" s="33" t="s">
        <v>79</v>
      </c>
      <c r="D214" s="30" t="s">
        <v>14</v>
      </c>
      <c r="E214" s="30" t="s">
        <v>15</v>
      </c>
      <c r="F214" s="27" t="s">
        <v>16</v>
      </c>
      <c r="G214" s="31">
        <v>40.26</v>
      </c>
      <c r="H214" s="31"/>
      <c r="I214" s="58">
        <v>40.26</v>
      </c>
      <c r="J214" s="68"/>
      <c r="K214" s="73" t="s">
        <v>812</v>
      </c>
      <c r="L214" s="53"/>
    </row>
    <row r="215" spans="1:13" s="8" customFormat="1" ht="22.9" hidden="1" customHeight="1" thickBot="1" x14ac:dyDescent="0.4">
      <c r="A215" s="26">
        <v>1324</v>
      </c>
      <c r="B215" s="30" t="s">
        <v>121</v>
      </c>
      <c r="C215" s="33" t="s">
        <v>79</v>
      </c>
      <c r="D215" s="30" t="s">
        <v>19</v>
      </c>
      <c r="E215" s="30" t="s">
        <v>113</v>
      </c>
      <c r="F215" s="27" t="s">
        <v>16</v>
      </c>
      <c r="G215" s="31">
        <v>1135.1079999999999</v>
      </c>
      <c r="H215" s="31"/>
      <c r="I215" s="58">
        <v>1135.1079999999999</v>
      </c>
      <c r="J215" s="68"/>
      <c r="K215" s="73" t="s">
        <v>812</v>
      </c>
      <c r="L215" s="53"/>
    </row>
    <row r="216" spans="1:13" s="8" customFormat="1" ht="22.9" hidden="1" customHeight="1" x14ac:dyDescent="0.35">
      <c r="A216" s="20">
        <v>1324</v>
      </c>
      <c r="B216" s="182" t="s">
        <v>122</v>
      </c>
      <c r="C216" s="183" t="s">
        <v>79</v>
      </c>
      <c r="D216" s="182" t="s">
        <v>19</v>
      </c>
      <c r="E216" s="182" t="s">
        <v>113</v>
      </c>
      <c r="F216" s="184" t="s">
        <v>16</v>
      </c>
      <c r="G216" s="185">
        <v>274.63</v>
      </c>
      <c r="H216" s="185"/>
      <c r="I216" s="186">
        <v>274.63</v>
      </c>
      <c r="J216" s="68"/>
      <c r="K216" s="106" t="s">
        <v>812</v>
      </c>
      <c r="L216" s="53"/>
    </row>
    <row r="217" spans="1:13" s="8" customFormat="1" ht="22.9" hidden="1" customHeight="1" x14ac:dyDescent="0.35">
      <c r="A217" s="51">
        <v>1324</v>
      </c>
      <c r="B217" s="30"/>
      <c r="C217" s="33" t="s">
        <v>79</v>
      </c>
      <c r="D217" s="30"/>
      <c r="E217" s="30"/>
      <c r="F217" s="27" t="s">
        <v>1084</v>
      </c>
      <c r="G217" s="31">
        <v>7412.21</v>
      </c>
      <c r="H217" s="31"/>
      <c r="I217" s="180">
        <f>G217-H217</f>
        <v>7412.21</v>
      </c>
      <c r="J217" s="53"/>
      <c r="K217" s="91"/>
      <c r="L217" s="53"/>
    </row>
    <row r="218" spans="1:13" s="8" customFormat="1" ht="22.9" hidden="1" customHeight="1" x14ac:dyDescent="0.25">
      <c r="A218" s="19"/>
      <c r="B218" s="7"/>
      <c r="C218" s="7"/>
      <c r="D218" s="7"/>
      <c r="E218" s="7"/>
      <c r="F218" s="7"/>
      <c r="G218" s="74"/>
      <c r="H218" s="49" t="s">
        <v>782</v>
      </c>
      <c r="I218" s="56">
        <f>SUM(I216)</f>
        <v>274.63</v>
      </c>
      <c r="J218" s="68"/>
      <c r="K218" s="68"/>
      <c r="L218" s="53"/>
    </row>
    <row r="219" spans="1:13" s="8" customFormat="1" ht="22.9" hidden="1" customHeight="1" thickBot="1" x14ac:dyDescent="0.4">
      <c r="A219" s="20">
        <v>1336</v>
      </c>
      <c r="B219" s="21" t="s">
        <v>13</v>
      </c>
      <c r="C219" s="21" t="s">
        <v>11</v>
      </c>
      <c r="D219" s="21" t="s">
        <v>14</v>
      </c>
      <c r="E219" s="21" t="s">
        <v>15</v>
      </c>
      <c r="F219" s="21" t="s">
        <v>16</v>
      </c>
      <c r="G219" s="22">
        <v>776.21</v>
      </c>
      <c r="H219" s="22">
        <v>520</v>
      </c>
      <c r="I219" s="42">
        <f>G219-H219</f>
        <v>256.21000000000004</v>
      </c>
      <c r="J219" s="68"/>
      <c r="K219" s="73" t="s">
        <v>812</v>
      </c>
      <c r="L219" s="53"/>
      <c r="M219" s="8" t="s">
        <v>1005</v>
      </c>
    </row>
    <row r="220" spans="1:13" s="8" customFormat="1" ht="22.9" hidden="1" customHeight="1" thickBot="1" x14ac:dyDescent="0.4">
      <c r="A220" s="20">
        <v>1336</v>
      </c>
      <c r="B220" s="21" t="s">
        <v>17</v>
      </c>
      <c r="C220" s="21" t="s">
        <v>11</v>
      </c>
      <c r="D220" s="21" t="s">
        <v>14</v>
      </c>
      <c r="E220" s="21" t="s">
        <v>15</v>
      </c>
      <c r="F220" s="21" t="s">
        <v>16</v>
      </c>
      <c r="G220" s="22">
        <v>7.37</v>
      </c>
      <c r="H220" s="22"/>
      <c r="I220" s="42">
        <v>7.37</v>
      </c>
      <c r="J220" s="68"/>
      <c r="K220" s="73" t="s">
        <v>812</v>
      </c>
      <c r="L220" s="53"/>
      <c r="M220" s="8" t="s">
        <v>1082</v>
      </c>
    </row>
    <row r="221" spans="1:13" s="8" customFormat="1" ht="22.9" hidden="1" customHeight="1" thickBot="1" x14ac:dyDescent="0.4">
      <c r="A221" s="20">
        <v>1336</v>
      </c>
      <c r="B221" s="21" t="s">
        <v>18</v>
      </c>
      <c r="C221" s="21" t="s">
        <v>11</v>
      </c>
      <c r="D221" s="21" t="s">
        <v>19</v>
      </c>
      <c r="E221" s="21" t="s">
        <v>20</v>
      </c>
      <c r="F221" s="21" t="s">
        <v>16</v>
      </c>
      <c r="G221" s="22">
        <v>955.83</v>
      </c>
      <c r="H221" s="22"/>
      <c r="I221" s="42">
        <v>955.83</v>
      </c>
      <c r="J221" s="68"/>
      <c r="K221" s="73" t="s">
        <v>812</v>
      </c>
      <c r="L221" s="53"/>
    </row>
    <row r="222" spans="1:13" s="8" customFormat="1" ht="22.9" hidden="1" customHeight="1" thickBot="1" x14ac:dyDescent="0.4">
      <c r="A222" s="20">
        <v>1336</v>
      </c>
      <c r="B222" s="21" t="s">
        <v>21</v>
      </c>
      <c r="C222" s="21" t="s">
        <v>11</v>
      </c>
      <c r="D222" s="21" t="s">
        <v>19</v>
      </c>
      <c r="E222" s="21" t="s">
        <v>20</v>
      </c>
      <c r="F222" s="21" t="s">
        <v>16</v>
      </c>
      <c r="G222" s="22">
        <v>32.770000000000003</v>
      </c>
      <c r="H222" s="22"/>
      <c r="I222" s="42">
        <v>32.770000000000003</v>
      </c>
      <c r="J222" s="67"/>
      <c r="K222" s="73" t="s">
        <v>812</v>
      </c>
      <c r="L222" s="53"/>
    </row>
    <row r="223" spans="1:13" s="8" customFormat="1" ht="22.9" hidden="1" customHeight="1" thickBot="1" x14ac:dyDescent="0.4">
      <c r="A223" s="20">
        <v>1336</v>
      </c>
      <c r="B223" s="21" t="s">
        <v>10</v>
      </c>
      <c r="C223" s="21" t="s">
        <v>11</v>
      </c>
      <c r="D223" s="21" t="s">
        <v>19</v>
      </c>
      <c r="E223" s="21" t="s">
        <v>12</v>
      </c>
      <c r="F223" s="21" t="s">
        <v>9</v>
      </c>
      <c r="G223" s="22">
        <v>1113.56</v>
      </c>
      <c r="H223" s="22"/>
      <c r="I223" s="42">
        <v>1113.56</v>
      </c>
      <c r="J223" s="72"/>
      <c r="K223" s="73" t="s">
        <v>812</v>
      </c>
      <c r="L223" s="53"/>
    </row>
    <row r="224" spans="1:13" s="8" customFormat="1" ht="22.9" hidden="1" customHeight="1" thickBot="1" x14ac:dyDescent="0.4">
      <c r="A224" s="24">
        <v>1336</v>
      </c>
      <c r="B224" s="37" t="s">
        <v>446</v>
      </c>
      <c r="C224" s="21" t="s">
        <v>11</v>
      </c>
      <c r="D224" s="21" t="s">
        <v>429</v>
      </c>
      <c r="E224" s="21" t="s">
        <v>430</v>
      </c>
      <c r="F224" s="21" t="s">
        <v>16</v>
      </c>
      <c r="G224" s="22">
        <v>35.6</v>
      </c>
      <c r="H224" s="22"/>
      <c r="I224" s="23">
        <v>35.6</v>
      </c>
      <c r="J224" s="68"/>
      <c r="K224" s="73" t="s">
        <v>813</v>
      </c>
      <c r="L224" s="53"/>
    </row>
    <row r="225" spans="1:12" s="8" customFormat="1" ht="22.9" hidden="1" customHeight="1" thickBot="1" x14ac:dyDescent="0.4">
      <c r="A225" s="24">
        <v>1336</v>
      </c>
      <c r="B225" s="37" t="s">
        <v>448</v>
      </c>
      <c r="C225" s="21" t="s">
        <v>11</v>
      </c>
      <c r="D225" s="21" t="s">
        <v>429</v>
      </c>
      <c r="E225" s="21" t="s">
        <v>430</v>
      </c>
      <c r="F225" s="21" t="s">
        <v>16</v>
      </c>
      <c r="G225" s="22">
        <v>213.38</v>
      </c>
      <c r="H225" s="22"/>
      <c r="I225" s="23">
        <v>213.38</v>
      </c>
      <c r="J225" s="68"/>
      <c r="K225" s="73" t="s">
        <v>813</v>
      </c>
      <c r="L225" s="53"/>
    </row>
    <row r="226" spans="1:12" s="8" customFormat="1" ht="22.9" hidden="1" customHeight="1" thickBot="1" x14ac:dyDescent="0.4">
      <c r="A226" s="24">
        <v>1336</v>
      </c>
      <c r="B226" s="37" t="s">
        <v>449</v>
      </c>
      <c r="C226" s="21" t="s">
        <v>11</v>
      </c>
      <c r="D226" s="21" t="s">
        <v>231</v>
      </c>
      <c r="E226" s="21" t="s">
        <v>232</v>
      </c>
      <c r="F226" s="21" t="s">
        <v>16</v>
      </c>
      <c r="G226" s="22">
        <v>174.08</v>
      </c>
      <c r="H226" s="22"/>
      <c r="I226" s="23">
        <v>174.08</v>
      </c>
      <c r="J226" s="68"/>
      <c r="K226" s="73" t="s">
        <v>813</v>
      </c>
      <c r="L226" s="53"/>
    </row>
    <row r="227" spans="1:12" s="8" customFormat="1" ht="22.9" hidden="1" customHeight="1" thickBot="1" x14ac:dyDescent="0.4">
      <c r="A227" s="24">
        <v>1336</v>
      </c>
      <c r="B227" s="37" t="s">
        <v>450</v>
      </c>
      <c r="C227" s="21" t="s">
        <v>11</v>
      </c>
      <c r="D227" s="21" t="s">
        <v>231</v>
      </c>
      <c r="E227" s="21" t="s">
        <v>232</v>
      </c>
      <c r="F227" s="21" t="s">
        <v>16</v>
      </c>
      <c r="G227" s="22">
        <v>48.83</v>
      </c>
      <c r="H227" s="22"/>
      <c r="I227" s="23">
        <v>48.83</v>
      </c>
      <c r="J227" s="72"/>
      <c r="K227" s="73" t="s">
        <v>813</v>
      </c>
      <c r="L227" s="53"/>
    </row>
    <row r="228" spans="1:12" s="8" customFormat="1" ht="22.9" hidden="1" customHeight="1" thickBot="1" x14ac:dyDescent="0.4">
      <c r="A228" s="24">
        <v>1336</v>
      </c>
      <c r="B228" s="21" t="s">
        <v>216</v>
      </c>
      <c r="C228" s="21" t="s">
        <v>11</v>
      </c>
      <c r="D228" s="21" t="s">
        <v>217</v>
      </c>
      <c r="E228" s="21" t="s">
        <v>218</v>
      </c>
      <c r="F228" s="21" t="s">
        <v>16</v>
      </c>
      <c r="G228" s="22">
        <v>328.26</v>
      </c>
      <c r="H228" s="22"/>
      <c r="I228" s="23">
        <v>328.26</v>
      </c>
      <c r="J228" s="68"/>
      <c r="K228" s="73" t="s">
        <v>815</v>
      </c>
      <c r="L228" s="53"/>
    </row>
    <row r="229" spans="1:12" s="8" customFormat="1" ht="22.9" hidden="1" customHeight="1" thickBot="1" x14ac:dyDescent="0.4">
      <c r="A229" s="24">
        <v>1336</v>
      </c>
      <c r="B229" s="21" t="s">
        <v>219</v>
      </c>
      <c r="C229" s="21" t="s">
        <v>11</v>
      </c>
      <c r="D229" s="21" t="s">
        <v>217</v>
      </c>
      <c r="E229" s="21" t="s">
        <v>220</v>
      </c>
      <c r="F229" s="21" t="s">
        <v>16</v>
      </c>
      <c r="G229" s="22">
        <v>1.1399999999999999</v>
      </c>
      <c r="H229" s="22"/>
      <c r="I229" s="23">
        <v>1.1399999999999999</v>
      </c>
      <c r="J229" s="71"/>
      <c r="K229" s="73" t="s">
        <v>815</v>
      </c>
      <c r="L229" s="53"/>
    </row>
    <row r="230" spans="1:12" s="8" customFormat="1" ht="22.9" hidden="1" customHeight="1" thickBot="1" x14ac:dyDescent="0.4">
      <c r="A230" s="24">
        <v>1336</v>
      </c>
      <c r="B230" s="21" t="s">
        <v>451</v>
      </c>
      <c r="C230" s="21" t="s">
        <v>11</v>
      </c>
      <c r="D230" s="21" t="s">
        <v>452</v>
      </c>
      <c r="E230" s="21" t="s">
        <v>453</v>
      </c>
      <c r="F230" s="21" t="s">
        <v>25</v>
      </c>
      <c r="G230" s="22">
        <v>2451.44</v>
      </c>
      <c r="H230" s="22"/>
      <c r="I230" s="42">
        <v>2451.44</v>
      </c>
      <c r="J230" s="68"/>
      <c r="K230" s="73" t="s">
        <v>813</v>
      </c>
      <c r="L230" s="53"/>
    </row>
    <row r="231" spans="1:12" s="8" customFormat="1" ht="22.9" hidden="1" customHeight="1" thickBot="1" x14ac:dyDescent="0.4">
      <c r="A231" s="24">
        <v>1336</v>
      </c>
      <c r="B231" s="21" t="s">
        <v>454</v>
      </c>
      <c r="C231" s="21" t="s">
        <v>11</v>
      </c>
      <c r="D231" s="21" t="s">
        <v>453</v>
      </c>
      <c r="E231" s="21" t="s">
        <v>455</v>
      </c>
      <c r="F231" s="21" t="s">
        <v>25</v>
      </c>
      <c r="G231" s="22">
        <v>1937.81</v>
      </c>
      <c r="H231" s="22"/>
      <c r="I231" s="42">
        <v>1937.81</v>
      </c>
      <c r="J231" s="68"/>
      <c r="K231" s="73" t="s">
        <v>813</v>
      </c>
      <c r="L231" s="53"/>
    </row>
    <row r="232" spans="1:12" s="8" customFormat="1" ht="22.9" hidden="1" customHeight="1" thickBot="1" x14ac:dyDescent="0.4">
      <c r="A232" s="24">
        <v>1336</v>
      </c>
      <c r="B232" s="21" t="s">
        <v>456</v>
      </c>
      <c r="C232" s="21" t="s">
        <v>11</v>
      </c>
      <c r="D232" s="21" t="s">
        <v>457</v>
      </c>
      <c r="E232" s="21" t="s">
        <v>458</v>
      </c>
      <c r="F232" s="21" t="s">
        <v>25</v>
      </c>
      <c r="G232" s="22">
        <v>7223.69</v>
      </c>
      <c r="H232" s="22">
        <f>3223.1+1000</f>
        <v>4223.1000000000004</v>
      </c>
      <c r="I232" s="42">
        <f>G232-H232</f>
        <v>3000.5899999999992</v>
      </c>
      <c r="J232" s="68"/>
      <c r="K232" s="73" t="s">
        <v>813</v>
      </c>
      <c r="L232" s="53"/>
    </row>
    <row r="233" spans="1:12" s="8" customFormat="1" ht="22.9" hidden="1" customHeight="1" thickBot="1" x14ac:dyDescent="0.4">
      <c r="A233" s="24">
        <v>1336</v>
      </c>
      <c r="B233" s="21" t="s">
        <v>459</v>
      </c>
      <c r="C233" s="21" t="s">
        <v>11</v>
      </c>
      <c r="D233" s="21" t="s">
        <v>458</v>
      </c>
      <c r="E233" s="21" t="s">
        <v>460</v>
      </c>
      <c r="F233" s="21" t="s">
        <v>25</v>
      </c>
      <c r="G233" s="22">
        <v>4162.2</v>
      </c>
      <c r="H233" s="22"/>
      <c r="I233" s="42">
        <v>4162.2</v>
      </c>
      <c r="J233" s="68"/>
      <c r="K233" s="73" t="s">
        <v>813</v>
      </c>
      <c r="L233" s="53"/>
    </row>
    <row r="234" spans="1:12" s="8" customFormat="1" ht="22.9" hidden="1" customHeight="1" thickBot="1" x14ac:dyDescent="0.4">
      <c r="A234" s="24">
        <v>1336</v>
      </c>
      <c r="B234" s="21" t="s">
        <v>461</v>
      </c>
      <c r="C234" s="21" t="s">
        <v>11</v>
      </c>
      <c r="D234" s="21" t="s">
        <v>460</v>
      </c>
      <c r="E234" s="21" t="s">
        <v>462</v>
      </c>
      <c r="F234" s="21" t="s">
        <v>25</v>
      </c>
      <c r="G234" s="22">
        <v>2476.75</v>
      </c>
      <c r="H234" s="22"/>
      <c r="I234" s="42">
        <v>2476.75</v>
      </c>
      <c r="J234" s="68"/>
      <c r="K234" s="73" t="s">
        <v>813</v>
      </c>
      <c r="L234" s="53"/>
    </row>
    <row r="235" spans="1:12" s="8" customFormat="1" ht="22.9" hidden="1" customHeight="1" thickBot="1" x14ac:dyDescent="0.4">
      <c r="A235" s="24">
        <v>1336</v>
      </c>
      <c r="B235" s="21" t="s">
        <v>463</v>
      </c>
      <c r="C235" s="21" t="s">
        <v>11</v>
      </c>
      <c r="D235" s="21" t="s">
        <v>460</v>
      </c>
      <c r="E235" s="21" t="s">
        <v>462</v>
      </c>
      <c r="F235" s="21" t="s">
        <v>9</v>
      </c>
      <c r="G235" s="22">
        <v>1809.05</v>
      </c>
      <c r="H235" s="22"/>
      <c r="I235" s="42">
        <v>1809.05</v>
      </c>
      <c r="J235" s="68"/>
      <c r="K235" s="73" t="s">
        <v>813</v>
      </c>
      <c r="L235" s="53"/>
    </row>
    <row r="236" spans="1:12" s="8" customFormat="1" ht="22.9" hidden="1" customHeight="1" thickBot="1" x14ac:dyDescent="0.4">
      <c r="A236" s="24">
        <v>1336</v>
      </c>
      <c r="B236" s="21" t="s">
        <v>464</v>
      </c>
      <c r="C236" s="21" t="s">
        <v>11</v>
      </c>
      <c r="D236" s="21" t="s">
        <v>462</v>
      </c>
      <c r="E236" s="21" t="s">
        <v>465</v>
      </c>
      <c r="F236" s="21" t="s">
        <v>9</v>
      </c>
      <c r="G236" s="22">
        <v>1927.39</v>
      </c>
      <c r="H236" s="22"/>
      <c r="I236" s="42">
        <v>1927.39</v>
      </c>
      <c r="J236" s="68"/>
      <c r="K236" s="73" t="s">
        <v>813</v>
      </c>
      <c r="L236" s="53"/>
    </row>
    <row r="237" spans="1:12" s="8" customFormat="1" ht="22.9" hidden="1" customHeight="1" thickBot="1" x14ac:dyDescent="0.4">
      <c r="A237" s="24">
        <v>1336</v>
      </c>
      <c r="B237" s="34" t="s">
        <v>466</v>
      </c>
      <c r="C237" s="21" t="s">
        <v>11</v>
      </c>
      <c r="D237" s="34" t="s">
        <v>465</v>
      </c>
      <c r="E237" s="34" t="s">
        <v>467</v>
      </c>
      <c r="F237" s="21" t="s">
        <v>9</v>
      </c>
      <c r="G237" s="36">
        <v>786.67</v>
      </c>
      <c r="H237" s="36"/>
      <c r="I237" s="42">
        <v>786.67</v>
      </c>
      <c r="J237" s="68"/>
      <c r="K237" s="73" t="s">
        <v>813</v>
      </c>
      <c r="L237" s="53"/>
    </row>
    <row r="238" spans="1:12" s="8" customFormat="1" ht="22.9" hidden="1" customHeight="1" thickBot="1" x14ac:dyDescent="0.4">
      <c r="A238" s="24">
        <v>1336</v>
      </c>
      <c r="B238" s="34" t="s">
        <v>468</v>
      </c>
      <c r="C238" s="21" t="s">
        <v>11</v>
      </c>
      <c r="D238" s="34" t="s">
        <v>469</v>
      </c>
      <c r="E238" s="34" t="s">
        <v>231</v>
      </c>
      <c r="F238" s="21" t="s">
        <v>9</v>
      </c>
      <c r="G238" s="36">
        <v>261</v>
      </c>
      <c r="H238" s="36"/>
      <c r="I238" s="42">
        <v>261</v>
      </c>
      <c r="J238" s="68"/>
      <c r="K238" s="73" t="s">
        <v>813</v>
      </c>
      <c r="L238" s="53"/>
    </row>
    <row r="239" spans="1:12" s="8" customFormat="1" ht="22.9" hidden="1" customHeight="1" thickBot="1" x14ac:dyDescent="0.4">
      <c r="A239" s="24">
        <v>1336</v>
      </c>
      <c r="B239" s="34" t="s">
        <v>470</v>
      </c>
      <c r="C239" s="21" t="s">
        <v>11</v>
      </c>
      <c r="D239" s="34" t="s">
        <v>458</v>
      </c>
      <c r="E239" s="34" t="s">
        <v>460</v>
      </c>
      <c r="F239" s="21" t="s">
        <v>9</v>
      </c>
      <c r="G239" s="36">
        <v>3345.53</v>
      </c>
      <c r="H239" s="36"/>
      <c r="I239" s="42">
        <v>3345.53</v>
      </c>
      <c r="J239" s="72"/>
      <c r="K239" s="73" t="s">
        <v>813</v>
      </c>
      <c r="L239" s="53"/>
    </row>
    <row r="240" spans="1:12" s="8" customFormat="1" ht="22.9" hidden="1" customHeight="1" thickBot="1" x14ac:dyDescent="0.4">
      <c r="A240" s="20">
        <v>1336</v>
      </c>
      <c r="B240" s="21" t="s">
        <v>502</v>
      </c>
      <c r="C240" s="21" t="s">
        <v>11</v>
      </c>
      <c r="D240" s="21" t="s">
        <v>503</v>
      </c>
      <c r="E240" s="21" t="s">
        <v>504</v>
      </c>
      <c r="F240" s="21" t="s">
        <v>25</v>
      </c>
      <c r="G240" s="22">
        <v>10883.2</v>
      </c>
      <c r="H240" s="22">
        <f>500+4603.24+294.54+299+274.83+283.13+248.66+260</f>
        <v>6763.4</v>
      </c>
      <c r="I240" s="23">
        <f>G240-H240</f>
        <v>4119.8000000000011</v>
      </c>
      <c r="J240" s="68"/>
      <c r="K240" s="73" t="s">
        <v>816</v>
      </c>
      <c r="L240" s="53"/>
    </row>
    <row r="241" spans="1:13" s="8" customFormat="1" ht="22.9" hidden="1" customHeight="1" thickBot="1" x14ac:dyDescent="0.4">
      <c r="A241" s="20">
        <v>1336</v>
      </c>
      <c r="B241" s="21" t="s">
        <v>786</v>
      </c>
      <c r="C241" s="21" t="s">
        <v>11</v>
      </c>
      <c r="D241" s="21" t="s">
        <v>505</v>
      </c>
      <c r="E241" s="21" t="s">
        <v>506</v>
      </c>
      <c r="F241" s="21" t="s">
        <v>25</v>
      </c>
      <c r="G241" s="22">
        <v>9528.56</v>
      </c>
      <c r="H241" s="22"/>
      <c r="I241" s="23">
        <v>9528.56</v>
      </c>
      <c r="J241" s="71"/>
      <c r="K241" s="73" t="s">
        <v>816</v>
      </c>
      <c r="L241" s="53"/>
    </row>
    <row r="242" spans="1:13" s="8" customFormat="1" ht="22.9" hidden="1" customHeight="1" x14ac:dyDescent="0.25">
      <c r="A242" s="19"/>
      <c r="B242" s="7"/>
      <c r="C242" s="7"/>
      <c r="D242" s="7"/>
      <c r="E242" s="7"/>
      <c r="F242" s="7"/>
      <c r="G242" s="74"/>
      <c r="H242" s="49" t="s">
        <v>782</v>
      </c>
      <c r="I242" s="56">
        <f>SUM(I219:I241)</f>
        <v>38973.819999999992</v>
      </c>
      <c r="J242" s="68"/>
      <c r="K242" s="68"/>
      <c r="L242" s="53"/>
    </row>
    <row r="243" spans="1:13" s="8" customFormat="1" ht="22.9" hidden="1" customHeight="1" thickBot="1" x14ac:dyDescent="0.4">
      <c r="A243" s="20">
        <v>1367</v>
      </c>
      <c r="B243" s="21" t="s">
        <v>51</v>
      </c>
      <c r="C243" s="21" t="s">
        <v>52</v>
      </c>
      <c r="D243" s="21"/>
      <c r="E243" s="21" t="s">
        <v>53</v>
      </c>
      <c r="F243" s="21" t="s">
        <v>25</v>
      </c>
      <c r="G243" s="22">
        <v>7746.41</v>
      </c>
      <c r="H243" s="22">
        <f>723.67+4202.83+430.78+430.78</f>
        <v>5788.0599999999995</v>
      </c>
      <c r="I243" s="23">
        <f>G243-H243</f>
        <v>1958.3500000000004</v>
      </c>
      <c r="J243" s="68"/>
      <c r="K243" s="73" t="s">
        <v>812</v>
      </c>
      <c r="L243" s="53"/>
      <c r="M243" s="53" t="s">
        <v>832</v>
      </c>
    </row>
    <row r="244" spans="1:13" s="8" customFormat="1" ht="22.9" hidden="1" customHeight="1" thickBot="1" x14ac:dyDescent="0.4">
      <c r="A244" s="20">
        <v>1367</v>
      </c>
      <c r="B244" s="21" t="s">
        <v>54</v>
      </c>
      <c r="C244" s="21" t="s">
        <v>52</v>
      </c>
      <c r="D244" s="21"/>
      <c r="E244" s="21" t="s">
        <v>55</v>
      </c>
      <c r="F244" s="21" t="s">
        <v>25</v>
      </c>
      <c r="G244" s="22">
        <v>4902.1899999999996</v>
      </c>
      <c r="H244" s="22"/>
      <c r="I244" s="23">
        <f t="shared" ref="I244:I252" si="6">G244-H244</f>
        <v>4902.1899999999996</v>
      </c>
      <c r="J244" s="68"/>
      <c r="K244" s="73" t="s">
        <v>812</v>
      </c>
      <c r="L244" s="53"/>
    </row>
    <row r="245" spans="1:13" s="8" customFormat="1" ht="22.9" hidden="1" customHeight="1" thickBot="1" x14ac:dyDescent="0.4">
      <c r="A245" s="20">
        <v>1367</v>
      </c>
      <c r="B245" s="21" t="s">
        <v>56</v>
      </c>
      <c r="C245" s="21" t="s">
        <v>52</v>
      </c>
      <c r="D245" s="21" t="s">
        <v>57</v>
      </c>
      <c r="E245" s="21" t="s">
        <v>58</v>
      </c>
      <c r="F245" s="21" t="s">
        <v>25</v>
      </c>
      <c r="G245" s="22">
        <v>7417</v>
      </c>
      <c r="H245" s="22">
        <f>417+1640.25+1000+430.78</f>
        <v>3488.0299999999997</v>
      </c>
      <c r="I245" s="23">
        <f t="shared" si="6"/>
        <v>3928.9700000000003</v>
      </c>
      <c r="J245" s="68"/>
      <c r="K245" s="73" t="s">
        <v>812</v>
      </c>
      <c r="L245" s="53"/>
      <c r="M245" s="8" t="s">
        <v>1044</v>
      </c>
    </row>
    <row r="246" spans="1:13" s="8" customFormat="1" ht="22.9" hidden="1" customHeight="1" thickBot="1" x14ac:dyDescent="0.4">
      <c r="A246" s="20">
        <v>1367</v>
      </c>
      <c r="B246" s="21" t="s">
        <v>59</v>
      </c>
      <c r="C246" s="21" t="s">
        <v>52</v>
      </c>
      <c r="D246" s="21" t="s">
        <v>60</v>
      </c>
      <c r="E246" s="21" t="s">
        <v>61</v>
      </c>
      <c r="F246" s="21" t="s">
        <v>25</v>
      </c>
      <c r="G246" s="22">
        <v>11837.15</v>
      </c>
      <c r="H246" s="22">
        <f>7561.17+831.56+400.78</f>
        <v>8793.51</v>
      </c>
      <c r="I246" s="23">
        <f t="shared" si="6"/>
        <v>3043.6399999999994</v>
      </c>
      <c r="J246" s="68"/>
      <c r="K246" s="73" t="s">
        <v>812</v>
      </c>
      <c r="L246" s="53"/>
      <c r="M246" s="8" t="s">
        <v>1083</v>
      </c>
    </row>
    <row r="247" spans="1:13" s="8" customFormat="1" ht="22.9" hidden="1" customHeight="1" thickBot="1" x14ac:dyDescent="0.4">
      <c r="A247" s="20">
        <v>1367</v>
      </c>
      <c r="B247" s="21" t="s">
        <v>62</v>
      </c>
      <c r="C247" s="21" t="s">
        <v>52</v>
      </c>
      <c r="D247" s="21" t="s">
        <v>61</v>
      </c>
      <c r="E247" s="21" t="s">
        <v>63</v>
      </c>
      <c r="F247" s="21" t="s">
        <v>25</v>
      </c>
      <c r="G247" s="22">
        <v>8925.41</v>
      </c>
      <c r="H247" s="22"/>
      <c r="I247" s="23">
        <f t="shared" si="6"/>
        <v>8925.41</v>
      </c>
      <c r="J247" s="68"/>
      <c r="K247" s="73" t="s">
        <v>812</v>
      </c>
      <c r="L247" s="53"/>
    </row>
    <row r="248" spans="1:13" s="8" customFormat="1" ht="22.9" hidden="1" customHeight="1" thickBot="1" x14ac:dyDescent="0.4">
      <c r="A248" s="20">
        <v>1367</v>
      </c>
      <c r="B248" s="21" t="s">
        <v>64</v>
      </c>
      <c r="C248" s="21" t="s">
        <v>52</v>
      </c>
      <c r="D248" s="21" t="s">
        <v>65</v>
      </c>
      <c r="E248" s="21" t="s">
        <v>66</v>
      </c>
      <c r="F248" s="21" t="s">
        <v>25</v>
      </c>
      <c r="G248" s="22">
        <v>6729.6</v>
      </c>
      <c r="H248" s="22"/>
      <c r="I248" s="23">
        <f t="shared" si="6"/>
        <v>6729.6</v>
      </c>
      <c r="J248" s="68"/>
      <c r="K248" s="73" t="s">
        <v>812</v>
      </c>
      <c r="L248" s="53"/>
    </row>
    <row r="249" spans="1:13" s="8" customFormat="1" ht="22.9" hidden="1" customHeight="1" thickBot="1" x14ac:dyDescent="0.4">
      <c r="A249" s="20">
        <v>1367</v>
      </c>
      <c r="B249" s="21" t="s">
        <v>67</v>
      </c>
      <c r="C249" s="21" t="s">
        <v>52</v>
      </c>
      <c r="D249" s="21" t="s">
        <v>68</v>
      </c>
      <c r="E249" s="21" t="s">
        <v>69</v>
      </c>
      <c r="F249" s="21" t="s">
        <v>9</v>
      </c>
      <c r="G249" s="36">
        <v>3146.68</v>
      </c>
      <c r="H249" s="22">
        <v>2669.7</v>
      </c>
      <c r="I249" s="23">
        <f t="shared" si="6"/>
        <v>476.98</v>
      </c>
      <c r="J249" s="68"/>
      <c r="K249" s="73" t="s">
        <v>812</v>
      </c>
      <c r="L249" s="53"/>
    </row>
    <row r="250" spans="1:13" s="8" customFormat="1" ht="22.9" hidden="1" customHeight="1" thickBot="1" x14ac:dyDescent="0.4">
      <c r="A250" s="20">
        <v>1367</v>
      </c>
      <c r="B250" s="21" t="s">
        <v>70</v>
      </c>
      <c r="C250" s="21" t="s">
        <v>52</v>
      </c>
      <c r="D250" s="21" t="s">
        <v>69</v>
      </c>
      <c r="E250" s="21" t="s">
        <v>71</v>
      </c>
      <c r="F250" s="21" t="s">
        <v>9</v>
      </c>
      <c r="G250" s="36">
        <v>3252.41</v>
      </c>
      <c r="H250" s="22"/>
      <c r="I250" s="23">
        <f t="shared" si="6"/>
        <v>3252.41</v>
      </c>
      <c r="J250" s="68"/>
      <c r="K250" s="73" t="s">
        <v>812</v>
      </c>
      <c r="L250" s="53"/>
    </row>
    <row r="251" spans="1:13" s="8" customFormat="1" ht="22.9" hidden="1" customHeight="1" thickBot="1" x14ac:dyDescent="0.4">
      <c r="A251" s="20">
        <v>1367</v>
      </c>
      <c r="B251" s="21" t="s">
        <v>72</v>
      </c>
      <c r="C251" s="21" t="s">
        <v>52</v>
      </c>
      <c r="D251" s="21" t="s">
        <v>73</v>
      </c>
      <c r="E251" s="21" t="s">
        <v>65</v>
      </c>
      <c r="F251" s="21" t="s">
        <v>9</v>
      </c>
      <c r="G251" s="36">
        <v>2823.67</v>
      </c>
      <c r="H251" s="22"/>
      <c r="I251" s="23">
        <f t="shared" si="6"/>
        <v>2823.67</v>
      </c>
      <c r="J251" s="68"/>
      <c r="K251" s="73" t="s">
        <v>812</v>
      </c>
      <c r="L251" s="53"/>
    </row>
    <row r="252" spans="1:13" s="8" customFormat="1" ht="22.9" hidden="1" customHeight="1" thickBot="1" x14ac:dyDescent="0.4">
      <c r="A252" s="20">
        <v>1367</v>
      </c>
      <c r="B252" s="21" t="s">
        <v>74</v>
      </c>
      <c r="C252" s="21" t="s">
        <v>52</v>
      </c>
      <c r="D252" s="21" t="s">
        <v>65</v>
      </c>
      <c r="E252" s="21" t="s">
        <v>75</v>
      </c>
      <c r="F252" s="21" t="s">
        <v>9</v>
      </c>
      <c r="G252" s="36">
        <v>3277.63</v>
      </c>
      <c r="H252" s="22"/>
      <c r="I252" s="23">
        <f t="shared" si="6"/>
        <v>3277.63</v>
      </c>
      <c r="J252" s="68"/>
      <c r="K252" s="73" t="s">
        <v>812</v>
      </c>
      <c r="L252" s="53"/>
    </row>
    <row r="253" spans="1:13" s="8" customFormat="1" ht="22.9" hidden="1" customHeight="1" thickBot="1" x14ac:dyDescent="0.4">
      <c r="A253" s="20">
        <v>1367</v>
      </c>
      <c r="B253" s="21" t="s">
        <v>76</v>
      </c>
      <c r="C253" s="21" t="s">
        <v>52</v>
      </c>
      <c r="D253" s="21" t="s">
        <v>19</v>
      </c>
      <c r="E253" s="21" t="s">
        <v>20</v>
      </c>
      <c r="F253" s="21" t="s">
        <v>16</v>
      </c>
      <c r="G253" s="36">
        <v>372.7</v>
      </c>
      <c r="H253" s="22"/>
      <c r="I253" s="23">
        <v>372.7</v>
      </c>
      <c r="J253" s="68"/>
      <c r="K253" s="73" t="s">
        <v>812</v>
      </c>
      <c r="L253" s="53"/>
    </row>
    <row r="254" spans="1:13" s="8" customFormat="1" ht="22.9" hidden="1" customHeight="1" thickBot="1" x14ac:dyDescent="0.4">
      <c r="A254" s="20">
        <v>1367</v>
      </c>
      <c r="B254" s="21" t="s">
        <v>77</v>
      </c>
      <c r="C254" s="21" t="s">
        <v>52</v>
      </c>
      <c r="D254" s="21" t="s">
        <v>19</v>
      </c>
      <c r="E254" s="21" t="s">
        <v>20</v>
      </c>
      <c r="F254" s="21" t="s">
        <v>16</v>
      </c>
      <c r="G254" s="36">
        <v>83.54</v>
      </c>
      <c r="H254" s="22"/>
      <c r="I254" s="23">
        <v>83.54</v>
      </c>
      <c r="J254" s="72"/>
      <c r="K254" s="73" t="s">
        <v>812</v>
      </c>
      <c r="L254" s="53"/>
    </row>
    <row r="255" spans="1:13" s="8" customFormat="1" ht="22.9" hidden="1" customHeight="1" thickBot="1" x14ac:dyDescent="0.4">
      <c r="A255" s="20">
        <v>1367</v>
      </c>
      <c r="B255" s="21" t="s">
        <v>483</v>
      </c>
      <c r="C255" s="21" t="s">
        <v>484</v>
      </c>
      <c r="D255" s="21" t="s">
        <v>231</v>
      </c>
      <c r="E255" s="21" t="s">
        <v>485</v>
      </c>
      <c r="F255" s="21" t="s">
        <v>16</v>
      </c>
      <c r="G255" s="22">
        <v>368.63</v>
      </c>
      <c r="H255" s="22"/>
      <c r="I255" s="42">
        <v>368.63</v>
      </c>
      <c r="J255" s="68"/>
      <c r="K255" s="73" t="s">
        <v>813</v>
      </c>
      <c r="L255" s="53"/>
    </row>
    <row r="256" spans="1:13" s="8" customFormat="1" ht="22.9" hidden="1" customHeight="1" thickBot="1" x14ac:dyDescent="0.4">
      <c r="A256" s="20">
        <v>1367</v>
      </c>
      <c r="B256" s="21" t="s">
        <v>486</v>
      </c>
      <c r="C256" s="21" t="s">
        <v>484</v>
      </c>
      <c r="D256" s="21" t="s">
        <v>231</v>
      </c>
      <c r="E256" s="21" t="s">
        <v>232</v>
      </c>
      <c r="F256" s="21" t="s">
        <v>16</v>
      </c>
      <c r="G256" s="22">
        <v>88.17</v>
      </c>
      <c r="H256" s="22"/>
      <c r="I256" s="42">
        <v>88.17</v>
      </c>
      <c r="J256" s="72"/>
      <c r="K256" s="73" t="s">
        <v>813</v>
      </c>
      <c r="L256" s="53"/>
    </row>
    <row r="257" spans="1:13" s="8" customFormat="1" ht="22.9" hidden="1" customHeight="1" x14ac:dyDescent="0.25">
      <c r="A257" s="19"/>
      <c r="B257" s="7"/>
      <c r="C257" s="7"/>
      <c r="D257" s="7"/>
      <c r="E257" s="7"/>
      <c r="F257" s="7"/>
      <c r="G257" s="74"/>
      <c r="H257" s="49" t="s">
        <v>782</v>
      </c>
      <c r="I257" s="56">
        <f>SUM(I243:I256)</f>
        <v>40231.889999999985</v>
      </c>
      <c r="J257" s="68"/>
      <c r="K257" s="68"/>
      <c r="L257" s="53"/>
    </row>
    <row r="258" spans="1:13" s="8" customFormat="1" ht="22.9" hidden="1" customHeight="1" thickBot="1" x14ac:dyDescent="0.4">
      <c r="A258" s="20">
        <v>1383</v>
      </c>
      <c r="B258" s="21" t="s">
        <v>577</v>
      </c>
      <c r="C258" s="21" t="s">
        <v>370</v>
      </c>
      <c r="D258" s="21" t="s">
        <v>578</v>
      </c>
      <c r="E258" s="21" t="s">
        <v>579</v>
      </c>
      <c r="F258" s="21" t="s">
        <v>9</v>
      </c>
      <c r="G258" s="22">
        <v>3777.18</v>
      </c>
      <c r="H258" s="22">
        <f>1127.18+250+180+250</f>
        <v>1807.18</v>
      </c>
      <c r="I258" s="23">
        <f>G258-H258</f>
        <v>1969.9999999999998</v>
      </c>
      <c r="J258" s="68"/>
      <c r="K258" s="73" t="s">
        <v>814</v>
      </c>
      <c r="L258" s="53"/>
      <c r="M258" s="53" t="s">
        <v>829</v>
      </c>
    </row>
    <row r="259" spans="1:13" s="8" customFormat="1" ht="22.9" hidden="1" customHeight="1" thickBot="1" x14ac:dyDescent="0.4">
      <c r="A259" s="20">
        <v>1383</v>
      </c>
      <c r="B259" s="21" t="s">
        <v>580</v>
      </c>
      <c r="C259" s="21" t="s">
        <v>370</v>
      </c>
      <c r="D259" s="21" t="s">
        <v>579</v>
      </c>
      <c r="E259" s="21" t="s">
        <v>581</v>
      </c>
      <c r="F259" s="21" t="s">
        <v>9</v>
      </c>
      <c r="G259" s="22">
        <v>3769.42</v>
      </c>
      <c r="H259" s="22"/>
      <c r="I259" s="23">
        <f t="shared" ref="I259:I265" si="7">G259-H259</f>
        <v>3769.42</v>
      </c>
      <c r="J259" s="68"/>
      <c r="K259" s="73" t="s">
        <v>814</v>
      </c>
      <c r="L259" s="53"/>
      <c r="M259" s="53" t="s">
        <v>831</v>
      </c>
    </row>
    <row r="260" spans="1:13" s="8" customFormat="1" ht="22.9" hidden="1" customHeight="1" thickBot="1" x14ac:dyDescent="0.4">
      <c r="A260" s="20">
        <v>1383</v>
      </c>
      <c r="B260" s="21" t="s">
        <v>582</v>
      </c>
      <c r="C260" s="21" t="s">
        <v>370</v>
      </c>
      <c r="D260" s="21" t="s">
        <v>581</v>
      </c>
      <c r="E260" s="21" t="s">
        <v>583</v>
      </c>
      <c r="F260" s="21" t="s">
        <v>9</v>
      </c>
      <c r="G260" s="22">
        <v>3032.22</v>
      </c>
      <c r="H260" s="22"/>
      <c r="I260" s="23">
        <f t="shared" si="7"/>
        <v>3032.22</v>
      </c>
      <c r="J260" s="68"/>
      <c r="K260" s="73" t="s">
        <v>814</v>
      </c>
      <c r="L260" s="53"/>
      <c r="M260" s="93" t="s">
        <v>834</v>
      </c>
    </row>
    <row r="261" spans="1:13" s="8" customFormat="1" ht="22.9" hidden="1" customHeight="1" thickBot="1" x14ac:dyDescent="0.4">
      <c r="A261" s="20">
        <v>1383</v>
      </c>
      <c r="B261" s="21" t="s">
        <v>584</v>
      </c>
      <c r="C261" s="21" t="s">
        <v>370</v>
      </c>
      <c r="D261" s="21" t="s">
        <v>578</v>
      </c>
      <c r="E261" s="21" t="s">
        <v>579</v>
      </c>
      <c r="F261" s="21" t="s">
        <v>585</v>
      </c>
      <c r="G261" s="22">
        <v>6213.84</v>
      </c>
      <c r="H261" s="22">
        <f>4463.84+98.95</f>
        <v>4562.79</v>
      </c>
      <c r="I261" s="23">
        <f t="shared" si="7"/>
        <v>1651.0500000000002</v>
      </c>
      <c r="J261" s="68"/>
      <c r="K261" s="73" t="s">
        <v>814</v>
      </c>
      <c r="L261" s="53"/>
      <c r="M261" s="8" t="s">
        <v>1055</v>
      </c>
    </row>
    <row r="262" spans="1:13" s="8" customFormat="1" ht="22.9" hidden="1" customHeight="1" thickBot="1" x14ac:dyDescent="0.4">
      <c r="A262" s="20">
        <v>1383</v>
      </c>
      <c r="B262" s="21" t="s">
        <v>586</v>
      </c>
      <c r="C262" s="21" t="s">
        <v>370</v>
      </c>
      <c r="D262" s="21" t="s">
        <v>587</v>
      </c>
      <c r="E262" s="21" t="s">
        <v>588</v>
      </c>
      <c r="F262" s="21" t="s">
        <v>585</v>
      </c>
      <c r="G262" s="22">
        <v>4331.55</v>
      </c>
      <c r="H262" s="22"/>
      <c r="I262" s="23">
        <f t="shared" si="7"/>
        <v>4331.55</v>
      </c>
      <c r="J262" s="68"/>
      <c r="K262" s="73" t="s">
        <v>814</v>
      </c>
      <c r="L262" s="53"/>
    </row>
    <row r="263" spans="1:13" s="8" customFormat="1" ht="22.9" hidden="1" customHeight="1" thickBot="1" x14ac:dyDescent="0.4">
      <c r="A263" s="20">
        <v>1383</v>
      </c>
      <c r="B263" s="92" t="s">
        <v>827</v>
      </c>
      <c r="C263" s="21" t="s">
        <v>370</v>
      </c>
      <c r="D263" s="21" t="s">
        <v>581</v>
      </c>
      <c r="E263" s="21" t="s">
        <v>583</v>
      </c>
      <c r="F263" s="21" t="s">
        <v>585</v>
      </c>
      <c r="G263" s="22">
        <v>3077.34</v>
      </c>
      <c r="H263" s="22">
        <f>100+700</f>
        <v>800</v>
      </c>
      <c r="I263" s="23">
        <f t="shared" si="7"/>
        <v>2277.34</v>
      </c>
      <c r="J263" s="68"/>
      <c r="K263" s="73" t="s">
        <v>814</v>
      </c>
      <c r="L263" s="53"/>
    </row>
    <row r="264" spans="1:13" s="8" customFormat="1" ht="22.9" hidden="1" customHeight="1" thickBot="1" x14ac:dyDescent="0.4">
      <c r="A264" s="20">
        <v>1383</v>
      </c>
      <c r="B264" s="21" t="s">
        <v>590</v>
      </c>
      <c r="C264" s="21" t="s">
        <v>370</v>
      </c>
      <c r="D264" s="21" t="s">
        <v>591</v>
      </c>
      <c r="E264" s="21" t="s">
        <v>592</v>
      </c>
      <c r="F264" s="21" t="s">
        <v>585</v>
      </c>
      <c r="G264" s="22">
        <v>2812.8</v>
      </c>
      <c r="H264" s="22">
        <f>1112.8+1248.95+300+151.05</f>
        <v>2812.8</v>
      </c>
      <c r="I264" s="23">
        <f>G264-H264</f>
        <v>0</v>
      </c>
      <c r="J264" s="68"/>
      <c r="K264" s="73" t="s">
        <v>814</v>
      </c>
      <c r="L264" s="53"/>
      <c r="M264" s="8" t="s">
        <v>1054</v>
      </c>
    </row>
    <row r="265" spans="1:13" s="8" customFormat="1" ht="22.9" hidden="1" customHeight="1" thickBot="1" x14ac:dyDescent="0.4">
      <c r="A265" s="20">
        <v>1383</v>
      </c>
      <c r="B265" s="21" t="s">
        <v>593</v>
      </c>
      <c r="C265" s="21" t="s">
        <v>370</v>
      </c>
      <c r="D265" s="21" t="s">
        <v>594</v>
      </c>
      <c r="E265" s="21" t="s">
        <v>595</v>
      </c>
      <c r="F265" s="21" t="s">
        <v>585</v>
      </c>
      <c r="G265" s="22">
        <v>4588.32</v>
      </c>
      <c r="H265" s="22"/>
      <c r="I265" s="23">
        <f t="shared" si="7"/>
        <v>4588.32</v>
      </c>
      <c r="J265" s="71"/>
      <c r="K265" s="73" t="s">
        <v>814</v>
      </c>
      <c r="L265" s="53"/>
    </row>
    <row r="266" spans="1:13" s="8" customFormat="1" ht="22.9" hidden="1" customHeight="1" x14ac:dyDescent="0.25">
      <c r="A266" s="149"/>
      <c r="B266" s="150"/>
      <c r="C266" s="151" t="s">
        <v>370</v>
      </c>
      <c r="D266" s="150"/>
      <c r="E266" s="150"/>
      <c r="F266" s="151" t="s">
        <v>1040</v>
      </c>
      <c r="G266" s="152"/>
      <c r="H266" s="153" t="s">
        <v>782</v>
      </c>
      <c r="I266" s="148">
        <f>SUM(I258:I265)</f>
        <v>21619.899999999998</v>
      </c>
      <c r="J266" s="68"/>
      <c r="K266" s="68"/>
      <c r="L266" s="53"/>
    </row>
    <row r="267" spans="1:13" s="8" customFormat="1" ht="22.9" hidden="1" customHeight="1" thickBot="1" x14ac:dyDescent="0.4">
      <c r="A267" s="20">
        <v>1438</v>
      </c>
      <c r="B267" s="21" t="s">
        <v>204</v>
      </c>
      <c r="C267" s="21" t="s">
        <v>205</v>
      </c>
      <c r="D267" s="21" t="s">
        <v>117</v>
      </c>
      <c r="E267" s="21" t="s">
        <v>118</v>
      </c>
      <c r="F267" s="21" t="s">
        <v>16</v>
      </c>
      <c r="G267" s="22">
        <v>33.47</v>
      </c>
      <c r="H267" s="22"/>
      <c r="I267" s="23">
        <v>33.47</v>
      </c>
      <c r="J267" s="72"/>
      <c r="K267" s="73" t="s">
        <v>812</v>
      </c>
      <c r="L267" s="53"/>
    </row>
    <row r="268" spans="1:13" s="8" customFormat="1" ht="22.9" hidden="1" customHeight="1" x14ac:dyDescent="0.25">
      <c r="A268" s="19"/>
      <c r="B268" s="7"/>
      <c r="C268" s="7"/>
      <c r="D268" s="7"/>
      <c r="E268" s="7"/>
      <c r="F268" s="7"/>
      <c r="G268" s="74"/>
      <c r="H268" s="49" t="s">
        <v>782</v>
      </c>
      <c r="I268" s="56">
        <f>SUM(I267)</f>
        <v>33.47</v>
      </c>
      <c r="J268" s="68"/>
      <c r="K268" s="68"/>
      <c r="L268" s="53"/>
    </row>
    <row r="269" spans="1:13" s="8" customFormat="1" ht="22.9" hidden="1" customHeight="1" thickBot="1" x14ac:dyDescent="0.4">
      <c r="A269" s="24">
        <v>1453</v>
      </c>
      <c r="B269" s="21" t="s">
        <v>221</v>
      </c>
      <c r="C269" s="21" t="s">
        <v>222</v>
      </c>
      <c r="D269" s="21" t="s">
        <v>214</v>
      </c>
      <c r="E269" s="21" t="s">
        <v>215</v>
      </c>
      <c r="F269" s="21" t="s">
        <v>16</v>
      </c>
      <c r="G269" s="22">
        <v>24.6</v>
      </c>
      <c r="H269" s="22"/>
      <c r="I269" s="23">
        <v>24.6</v>
      </c>
      <c r="J269" s="68"/>
      <c r="K269" s="73" t="s">
        <v>815</v>
      </c>
      <c r="L269" s="53" t="s">
        <v>824</v>
      </c>
    </row>
    <row r="270" spans="1:13" s="8" customFormat="1" ht="22.9" hidden="1" customHeight="1" thickBot="1" x14ac:dyDescent="0.4">
      <c r="A270" s="24">
        <v>1453</v>
      </c>
      <c r="B270" s="21" t="s">
        <v>787</v>
      </c>
      <c r="C270" s="21" t="s">
        <v>222</v>
      </c>
      <c r="D270" s="21" t="s">
        <v>788</v>
      </c>
      <c r="E270" s="21" t="s">
        <v>789</v>
      </c>
      <c r="F270" s="21" t="s">
        <v>16</v>
      </c>
      <c r="G270" s="22">
        <v>47.23</v>
      </c>
      <c r="H270" s="22"/>
      <c r="I270" s="23">
        <v>47.23</v>
      </c>
      <c r="J270" s="71"/>
      <c r="K270" s="73" t="s">
        <v>815</v>
      </c>
      <c r="L270" s="53" t="s">
        <v>825</v>
      </c>
    </row>
    <row r="271" spans="1:13" s="8" customFormat="1" ht="22.9" hidden="1" customHeight="1" thickBot="1" x14ac:dyDescent="0.4">
      <c r="A271" s="24">
        <v>1453</v>
      </c>
      <c r="B271" s="21" t="s">
        <v>507</v>
      </c>
      <c r="C271" s="21" t="s">
        <v>487</v>
      </c>
      <c r="D271" s="21" t="s">
        <v>508</v>
      </c>
      <c r="E271" s="21" t="s">
        <v>509</v>
      </c>
      <c r="F271" s="21" t="s">
        <v>9</v>
      </c>
      <c r="G271" s="22">
        <v>967.09</v>
      </c>
      <c r="H271" s="22"/>
      <c r="I271" s="23">
        <v>967.09</v>
      </c>
      <c r="J271" s="68"/>
      <c r="K271" s="73" t="s">
        <v>816</v>
      </c>
      <c r="L271" s="53" t="s">
        <v>826</v>
      </c>
    </row>
    <row r="272" spans="1:13" s="8" customFormat="1" ht="22.9" hidden="1" customHeight="1" thickBot="1" x14ac:dyDescent="0.4">
      <c r="A272" s="24">
        <v>1453</v>
      </c>
      <c r="B272" s="21" t="s">
        <v>510</v>
      </c>
      <c r="C272" s="21" t="s">
        <v>487</v>
      </c>
      <c r="D272" s="21" t="s">
        <v>509</v>
      </c>
      <c r="E272" s="21" t="s">
        <v>511</v>
      </c>
      <c r="F272" s="21" t="s">
        <v>9</v>
      </c>
      <c r="G272" s="22">
        <v>870.09</v>
      </c>
      <c r="H272" s="22"/>
      <c r="I272" s="23">
        <v>870.09</v>
      </c>
      <c r="J272" s="68"/>
      <c r="K272" s="73" t="s">
        <v>816</v>
      </c>
      <c r="L272" s="53"/>
      <c r="M272" s="53" t="s">
        <v>828</v>
      </c>
    </row>
    <row r="273" spans="1:13" s="8" customFormat="1" ht="22.9" hidden="1" customHeight="1" thickBot="1" x14ac:dyDescent="0.4">
      <c r="A273" s="24">
        <v>1453</v>
      </c>
      <c r="B273" s="21" t="s">
        <v>512</v>
      </c>
      <c r="C273" s="21" t="s">
        <v>487</v>
      </c>
      <c r="D273" s="21" t="s">
        <v>511</v>
      </c>
      <c r="E273" s="21" t="s">
        <v>513</v>
      </c>
      <c r="F273" s="21" t="s">
        <v>9</v>
      </c>
      <c r="G273" s="22">
        <v>683.85</v>
      </c>
      <c r="H273" s="22"/>
      <c r="I273" s="23">
        <v>683.85</v>
      </c>
      <c r="J273" s="68"/>
      <c r="K273" s="73" t="s">
        <v>816</v>
      </c>
      <c r="L273" s="53"/>
      <c r="M273" s="8" t="s">
        <v>998</v>
      </c>
    </row>
    <row r="274" spans="1:13" s="8" customFormat="1" ht="22.9" hidden="1" customHeight="1" thickBot="1" x14ac:dyDescent="0.4">
      <c r="A274" s="24">
        <v>1453</v>
      </c>
      <c r="B274" s="21" t="s">
        <v>514</v>
      </c>
      <c r="C274" s="21" t="s">
        <v>487</v>
      </c>
      <c r="D274" s="21" t="s">
        <v>513</v>
      </c>
      <c r="E274" s="21" t="s">
        <v>515</v>
      </c>
      <c r="F274" s="21" t="s">
        <v>9</v>
      </c>
      <c r="G274" s="22">
        <v>674.15</v>
      </c>
      <c r="H274" s="22"/>
      <c r="I274" s="23">
        <v>674.15</v>
      </c>
      <c r="J274" s="68"/>
      <c r="K274" s="73" t="s">
        <v>816</v>
      </c>
      <c r="L274" s="53"/>
      <c r="M274" s="8" t="s">
        <v>1010</v>
      </c>
    </row>
    <row r="275" spans="1:13" s="8" customFormat="1" ht="22.9" hidden="1" customHeight="1" thickBot="1" x14ac:dyDescent="0.4">
      <c r="A275" s="24">
        <v>1453</v>
      </c>
      <c r="B275" s="21" t="s">
        <v>516</v>
      </c>
      <c r="C275" s="21" t="s">
        <v>487</v>
      </c>
      <c r="D275" s="21" t="s">
        <v>515</v>
      </c>
      <c r="E275" s="21" t="s">
        <v>517</v>
      </c>
      <c r="F275" s="21" t="s">
        <v>9</v>
      </c>
      <c r="G275" s="22">
        <v>810.92</v>
      </c>
      <c r="H275" s="22"/>
      <c r="I275" s="23">
        <v>810.92</v>
      </c>
      <c r="J275" s="68"/>
      <c r="K275" s="73" t="s">
        <v>816</v>
      </c>
      <c r="L275" s="53"/>
    </row>
    <row r="276" spans="1:13" s="8" customFormat="1" ht="22.9" hidden="1" customHeight="1" thickBot="1" x14ac:dyDescent="0.4">
      <c r="A276" s="24">
        <v>1453</v>
      </c>
      <c r="B276" s="21" t="s">
        <v>518</v>
      </c>
      <c r="C276" s="21" t="s">
        <v>487</v>
      </c>
      <c r="D276" s="21" t="s">
        <v>519</v>
      </c>
      <c r="E276" s="21" t="s">
        <v>520</v>
      </c>
      <c r="F276" s="21" t="s">
        <v>9</v>
      </c>
      <c r="G276" s="22">
        <v>440.38</v>
      </c>
      <c r="H276" s="22"/>
      <c r="I276" s="23">
        <v>440.38</v>
      </c>
      <c r="J276" s="68"/>
      <c r="K276" s="73" t="s">
        <v>816</v>
      </c>
      <c r="L276" s="53"/>
      <c r="M276" s="8" t="s">
        <v>1043</v>
      </c>
    </row>
    <row r="277" spans="1:13" s="8" customFormat="1" ht="22.9" hidden="1" customHeight="1" thickBot="1" x14ac:dyDescent="0.4">
      <c r="A277" s="24">
        <v>1453</v>
      </c>
      <c r="B277" s="21" t="s">
        <v>521</v>
      </c>
      <c r="C277" s="21" t="s">
        <v>487</v>
      </c>
      <c r="D277" s="21" t="s">
        <v>218</v>
      </c>
      <c r="E277" s="21" t="s">
        <v>505</v>
      </c>
      <c r="F277" s="21" t="s">
        <v>25</v>
      </c>
      <c r="G277" s="22">
        <v>2676.54</v>
      </c>
      <c r="H277" s="22"/>
      <c r="I277" s="23">
        <v>2676.54</v>
      </c>
      <c r="J277" s="68"/>
      <c r="K277" s="73" t="s">
        <v>816</v>
      </c>
      <c r="L277" s="53"/>
      <c r="M277" s="8" t="s">
        <v>1053</v>
      </c>
    </row>
    <row r="278" spans="1:13" s="8" customFormat="1" ht="22.9" hidden="1" customHeight="1" thickBot="1" x14ac:dyDescent="0.4">
      <c r="A278" s="24">
        <v>1453</v>
      </c>
      <c r="B278" s="21" t="s">
        <v>522</v>
      </c>
      <c r="C278" s="21" t="s">
        <v>487</v>
      </c>
      <c r="D278" s="21" t="s">
        <v>505</v>
      </c>
      <c r="E278" s="21" t="s">
        <v>523</v>
      </c>
      <c r="F278" s="21" t="s">
        <v>25</v>
      </c>
      <c r="G278" s="22">
        <v>1472.57</v>
      </c>
      <c r="H278" s="22"/>
      <c r="I278" s="23">
        <v>1472.57</v>
      </c>
      <c r="J278" s="68"/>
      <c r="K278" s="73" t="s">
        <v>816</v>
      </c>
      <c r="L278" s="53"/>
    </row>
    <row r="279" spans="1:13" s="8" customFormat="1" ht="22.9" hidden="1" customHeight="1" thickBot="1" x14ac:dyDescent="0.4">
      <c r="A279" s="24">
        <v>1453</v>
      </c>
      <c r="B279" s="21" t="s">
        <v>524</v>
      </c>
      <c r="C279" s="21" t="s">
        <v>487</v>
      </c>
      <c r="D279" s="21" t="s">
        <v>523</v>
      </c>
      <c r="E279" s="21" t="s">
        <v>525</v>
      </c>
      <c r="F279" s="21" t="s">
        <v>25</v>
      </c>
      <c r="G279" s="22">
        <v>3013.95</v>
      </c>
      <c r="H279" s="22"/>
      <c r="I279" s="23">
        <v>3013.95</v>
      </c>
      <c r="J279" s="68"/>
      <c r="K279" s="73" t="s">
        <v>816</v>
      </c>
      <c r="L279" s="53"/>
    </row>
    <row r="280" spans="1:13" s="8" customFormat="1" ht="22.9" hidden="1" customHeight="1" thickBot="1" x14ac:dyDescent="0.4">
      <c r="A280" s="24">
        <v>1453</v>
      </c>
      <c r="B280" s="21" t="s">
        <v>526</v>
      </c>
      <c r="C280" s="21" t="s">
        <v>487</v>
      </c>
      <c r="D280" s="21" t="s">
        <v>525</v>
      </c>
      <c r="E280" s="21" t="s">
        <v>506</v>
      </c>
      <c r="F280" s="21" t="s">
        <v>25</v>
      </c>
      <c r="G280" s="22">
        <v>3344.38</v>
      </c>
      <c r="H280" s="22"/>
      <c r="I280" s="23">
        <v>3344.38</v>
      </c>
      <c r="J280" s="68"/>
      <c r="K280" s="73" t="s">
        <v>816</v>
      </c>
      <c r="L280" s="53"/>
    </row>
    <row r="281" spans="1:13" s="8" customFormat="1" ht="22.9" hidden="1" customHeight="1" thickBot="1" x14ac:dyDescent="0.4">
      <c r="A281" s="24">
        <v>1453</v>
      </c>
      <c r="B281" s="21" t="s">
        <v>527</v>
      </c>
      <c r="C281" s="21" t="s">
        <v>487</v>
      </c>
      <c r="D281" s="21" t="s">
        <v>506</v>
      </c>
      <c r="E281" s="21" t="s">
        <v>528</v>
      </c>
      <c r="F281" s="21" t="s">
        <v>25</v>
      </c>
      <c r="G281" s="22">
        <v>2369.62</v>
      </c>
      <c r="H281" s="22"/>
      <c r="I281" s="23">
        <v>2369.62</v>
      </c>
      <c r="J281" s="68"/>
      <c r="K281" s="73" t="s">
        <v>816</v>
      </c>
      <c r="L281" s="53"/>
    </row>
    <row r="282" spans="1:13" s="8" customFormat="1" ht="22.9" hidden="1" customHeight="1" thickBot="1" x14ac:dyDescent="0.4">
      <c r="A282" s="24">
        <v>1453</v>
      </c>
      <c r="B282" s="21" t="s">
        <v>529</v>
      </c>
      <c r="C282" s="21" t="s">
        <v>487</v>
      </c>
      <c r="D282" s="21" t="s">
        <v>530</v>
      </c>
      <c r="E282" s="21" t="s">
        <v>531</v>
      </c>
      <c r="F282" s="21" t="s">
        <v>25</v>
      </c>
      <c r="G282" s="22">
        <v>1025.8699999999999</v>
      </c>
      <c r="H282" s="22"/>
      <c r="I282" s="23">
        <v>1025.8699999999999</v>
      </c>
      <c r="J282" s="71"/>
      <c r="K282" s="73" t="s">
        <v>816</v>
      </c>
      <c r="L282" s="53"/>
    </row>
    <row r="283" spans="1:13" s="8" customFormat="1" ht="22.9" hidden="1" customHeight="1" x14ac:dyDescent="0.25">
      <c r="A283" s="19"/>
      <c r="B283" s="7"/>
      <c r="C283" s="7"/>
      <c r="D283" s="7"/>
      <c r="E283" s="7"/>
      <c r="F283" s="7"/>
      <c r="G283" s="74"/>
      <c r="H283" s="49" t="s">
        <v>782</v>
      </c>
      <c r="I283" s="56">
        <f>SUM(I269:I282)</f>
        <v>18421.239999999998</v>
      </c>
      <c r="J283" s="68"/>
      <c r="K283" s="68"/>
      <c r="L283" s="53"/>
    </row>
    <row r="284" spans="1:13" s="8" customFormat="1" ht="22.9" hidden="1" customHeight="1" thickBot="1" x14ac:dyDescent="0.4">
      <c r="A284" s="20">
        <v>1476</v>
      </c>
      <c r="B284" s="21" t="s">
        <v>22</v>
      </c>
      <c r="C284" s="21" t="s">
        <v>23</v>
      </c>
      <c r="D284" s="21"/>
      <c r="E284" s="21" t="s">
        <v>24</v>
      </c>
      <c r="F284" s="21" t="s">
        <v>25</v>
      </c>
      <c r="G284" s="22">
        <v>103.79</v>
      </c>
      <c r="H284" s="22"/>
      <c r="I284" s="42">
        <v>103.79</v>
      </c>
      <c r="J284" s="72"/>
      <c r="K284" s="73" t="s">
        <v>812</v>
      </c>
      <c r="L284" s="53"/>
    </row>
    <row r="285" spans="1:13" s="8" customFormat="1" ht="22.9" hidden="1" customHeight="1" x14ac:dyDescent="0.25">
      <c r="A285" s="19"/>
      <c r="B285" s="7"/>
      <c r="C285" s="7"/>
      <c r="D285" s="7"/>
      <c r="E285" s="7"/>
      <c r="F285" s="7"/>
      <c r="G285" s="74"/>
      <c r="H285" s="49" t="s">
        <v>782</v>
      </c>
      <c r="I285" s="56">
        <f>SUM(I284)</f>
        <v>103.79</v>
      </c>
      <c r="J285" s="68"/>
      <c r="K285" s="68"/>
      <c r="L285" s="53"/>
    </row>
    <row r="286" spans="1:13" s="8" customFormat="1" ht="22.9" hidden="1" customHeight="1" thickBot="1" x14ac:dyDescent="0.4">
      <c r="A286" s="9">
        <v>1500</v>
      </c>
      <c r="B286" s="14" t="s">
        <v>371</v>
      </c>
      <c r="C286" s="14" t="s">
        <v>372</v>
      </c>
      <c r="D286" s="18">
        <v>42720</v>
      </c>
      <c r="E286" s="18">
        <v>42744</v>
      </c>
      <c r="F286" s="14" t="s">
        <v>244</v>
      </c>
      <c r="G286" s="15">
        <v>165.25</v>
      </c>
      <c r="H286" s="15"/>
      <c r="I286" s="16">
        <v>165.25</v>
      </c>
      <c r="J286" s="17" t="s">
        <v>265</v>
      </c>
      <c r="K286" s="73" t="s">
        <v>811</v>
      </c>
      <c r="L286" s="53"/>
    </row>
    <row r="287" spans="1:13" s="8" customFormat="1" ht="22.9" hidden="1" customHeight="1" thickBot="1" x14ac:dyDescent="0.4">
      <c r="A287" s="9">
        <v>1500</v>
      </c>
      <c r="B287" s="38" t="s">
        <v>373</v>
      </c>
      <c r="C287" s="14" t="s">
        <v>372</v>
      </c>
      <c r="D287" s="39">
        <v>42720</v>
      </c>
      <c r="E287" s="39">
        <v>42744</v>
      </c>
      <c r="F287" s="38" t="s">
        <v>244</v>
      </c>
      <c r="G287" s="40">
        <v>165.25</v>
      </c>
      <c r="H287" s="40"/>
      <c r="I287" s="62">
        <v>165.25</v>
      </c>
      <c r="J287" s="50" t="s">
        <v>265</v>
      </c>
      <c r="K287" s="73" t="s">
        <v>811</v>
      </c>
      <c r="L287" s="53"/>
    </row>
    <row r="288" spans="1:13" s="8" customFormat="1" ht="22.9" hidden="1" customHeight="1" thickBot="1" x14ac:dyDescent="0.4">
      <c r="A288" s="9">
        <v>1500</v>
      </c>
      <c r="B288" s="38" t="s">
        <v>374</v>
      </c>
      <c r="C288" s="14" t="s">
        <v>372</v>
      </c>
      <c r="D288" s="39">
        <v>42723</v>
      </c>
      <c r="E288" s="39">
        <v>42744</v>
      </c>
      <c r="F288" s="38" t="s">
        <v>244</v>
      </c>
      <c r="G288" s="40">
        <v>173.07</v>
      </c>
      <c r="H288" s="40"/>
      <c r="I288" s="62">
        <v>173.07</v>
      </c>
      <c r="J288" s="50" t="s">
        <v>265</v>
      </c>
      <c r="K288" s="73" t="s">
        <v>811</v>
      </c>
      <c r="L288" s="53"/>
    </row>
    <row r="289" spans="1:13" s="8" customFormat="1" ht="22.9" hidden="1" customHeight="1" thickBot="1" x14ac:dyDescent="0.4">
      <c r="A289" s="9">
        <v>1500</v>
      </c>
      <c r="B289" s="38" t="s">
        <v>375</v>
      </c>
      <c r="C289" s="14" t="s">
        <v>372</v>
      </c>
      <c r="D289" s="39">
        <v>42723</v>
      </c>
      <c r="E289" s="39">
        <v>42744</v>
      </c>
      <c r="F289" s="38" t="s">
        <v>244</v>
      </c>
      <c r="G289" s="40">
        <v>173.07</v>
      </c>
      <c r="H289" s="40"/>
      <c r="I289" s="62">
        <v>173.07</v>
      </c>
      <c r="J289" s="50" t="s">
        <v>265</v>
      </c>
      <c r="K289" s="73" t="s">
        <v>811</v>
      </c>
      <c r="L289" s="53"/>
    </row>
    <row r="290" spans="1:13" s="8" customFormat="1" ht="22.9" hidden="1" customHeight="1" thickBot="1" x14ac:dyDescent="0.4">
      <c r="A290" s="9">
        <v>1500</v>
      </c>
      <c r="B290" s="38" t="s">
        <v>376</v>
      </c>
      <c r="C290" s="14" t="s">
        <v>372</v>
      </c>
      <c r="D290" s="39">
        <v>42723</v>
      </c>
      <c r="E290" s="39">
        <v>42744</v>
      </c>
      <c r="F290" s="38" t="s">
        <v>244</v>
      </c>
      <c r="G290" s="40">
        <v>173.07</v>
      </c>
      <c r="H290" s="40"/>
      <c r="I290" s="62">
        <v>173.07</v>
      </c>
      <c r="J290" s="50" t="s">
        <v>265</v>
      </c>
      <c r="K290" s="73" t="s">
        <v>811</v>
      </c>
      <c r="L290" s="53"/>
    </row>
    <row r="291" spans="1:13" s="8" customFormat="1" ht="22.9" hidden="1" customHeight="1" thickBot="1" x14ac:dyDescent="0.4">
      <c r="A291" s="9">
        <v>1500</v>
      </c>
      <c r="B291" s="38" t="s">
        <v>377</v>
      </c>
      <c r="C291" s="14" t="s">
        <v>372</v>
      </c>
      <c r="D291" s="39">
        <v>42723</v>
      </c>
      <c r="E291" s="39">
        <v>42744</v>
      </c>
      <c r="F291" s="38" t="s">
        <v>244</v>
      </c>
      <c r="G291" s="40">
        <v>173.07</v>
      </c>
      <c r="H291" s="40"/>
      <c r="I291" s="62">
        <v>173.07</v>
      </c>
      <c r="J291" s="77" t="s">
        <v>265</v>
      </c>
      <c r="K291" s="73" t="s">
        <v>811</v>
      </c>
      <c r="L291" s="53"/>
    </row>
    <row r="292" spans="1:13" s="8" customFormat="1" ht="22.9" hidden="1" customHeight="1" x14ac:dyDescent="0.25">
      <c r="A292" s="19"/>
      <c r="B292" s="7"/>
      <c r="C292" s="7"/>
      <c r="D292" s="7"/>
      <c r="E292" s="7"/>
      <c r="F292" s="7"/>
      <c r="G292" s="74"/>
      <c r="H292" s="49" t="s">
        <v>782</v>
      </c>
      <c r="I292" s="55">
        <f>SUM(I286:I291)</f>
        <v>1022.78</v>
      </c>
      <c r="J292" s="68"/>
      <c r="K292" s="68"/>
      <c r="L292" s="53"/>
    </row>
    <row r="293" spans="1:13" s="8" customFormat="1" ht="22.9" customHeight="1" thickBot="1" x14ac:dyDescent="0.4">
      <c r="A293" s="20">
        <v>1511</v>
      </c>
      <c r="B293" s="21" t="s">
        <v>123</v>
      </c>
      <c r="C293" s="21" t="s">
        <v>124</v>
      </c>
      <c r="D293" s="21" t="s">
        <v>125</v>
      </c>
      <c r="E293" s="21" t="s">
        <v>126</v>
      </c>
      <c r="F293" s="21" t="s">
        <v>25</v>
      </c>
      <c r="G293" s="22">
        <v>3114.8</v>
      </c>
      <c r="H293" s="22">
        <v>1691.1200000000001</v>
      </c>
      <c r="I293" s="23">
        <v>1423.68</v>
      </c>
      <c r="J293" s="68"/>
      <c r="K293" s="73" t="s">
        <v>812</v>
      </c>
      <c r="L293" s="53"/>
      <c r="M293" s="53" t="s">
        <v>830</v>
      </c>
    </row>
    <row r="294" spans="1:13" s="8" customFormat="1" ht="22.9" customHeight="1" thickBot="1" x14ac:dyDescent="0.4">
      <c r="A294" s="20">
        <v>1511</v>
      </c>
      <c r="B294" s="21" t="s">
        <v>128</v>
      </c>
      <c r="C294" s="21" t="s">
        <v>124</v>
      </c>
      <c r="D294" s="21" t="s">
        <v>127</v>
      </c>
      <c r="E294" s="21" t="s">
        <v>44</v>
      </c>
      <c r="F294" s="21" t="s">
        <v>25</v>
      </c>
      <c r="G294" s="22">
        <v>3258.22</v>
      </c>
      <c r="H294" s="22">
        <v>3160.41</v>
      </c>
      <c r="I294" s="23">
        <f>G294-H294</f>
        <v>97.809999999999945</v>
      </c>
      <c r="J294" s="68"/>
      <c r="K294" s="73" t="s">
        <v>812</v>
      </c>
      <c r="L294" s="53"/>
      <c r="M294" s="8" t="s">
        <v>997</v>
      </c>
    </row>
    <row r="295" spans="1:13" s="8" customFormat="1" ht="22.9" customHeight="1" thickBot="1" x14ac:dyDescent="0.4">
      <c r="A295" s="20">
        <v>1511</v>
      </c>
      <c r="B295" s="21" t="s">
        <v>129</v>
      </c>
      <c r="C295" s="21" t="s">
        <v>124</v>
      </c>
      <c r="D295" s="21" t="s">
        <v>44</v>
      </c>
      <c r="E295" s="21" t="s">
        <v>130</v>
      </c>
      <c r="F295" s="21" t="s">
        <v>25</v>
      </c>
      <c r="G295" s="22">
        <v>2117.5500000000002</v>
      </c>
      <c r="H295" s="22"/>
      <c r="I295" s="23">
        <v>2117.5500000000002</v>
      </c>
      <c r="J295" s="68"/>
      <c r="K295" s="73" t="s">
        <v>812</v>
      </c>
      <c r="L295" s="53"/>
      <c r="M295" s="8" t="s">
        <v>1047</v>
      </c>
    </row>
    <row r="296" spans="1:13" s="8" customFormat="1" ht="22.9" customHeight="1" thickBot="1" x14ac:dyDescent="0.4">
      <c r="A296" s="20">
        <v>1511</v>
      </c>
      <c r="B296" s="21" t="s">
        <v>131</v>
      </c>
      <c r="C296" s="21" t="s">
        <v>124</v>
      </c>
      <c r="D296" s="21" t="s">
        <v>132</v>
      </c>
      <c r="E296" s="21" t="s">
        <v>133</v>
      </c>
      <c r="F296" s="21" t="s">
        <v>25</v>
      </c>
      <c r="G296" s="22">
        <v>2738.69</v>
      </c>
      <c r="H296" s="22"/>
      <c r="I296" s="23">
        <v>2738.69</v>
      </c>
      <c r="J296" s="68"/>
      <c r="K296" s="73" t="s">
        <v>812</v>
      </c>
      <c r="L296" s="53"/>
    </row>
    <row r="297" spans="1:13" s="8" customFormat="1" ht="22.9" customHeight="1" thickBot="1" x14ac:dyDescent="0.4">
      <c r="A297" s="20">
        <v>1511</v>
      </c>
      <c r="B297" s="21" t="s">
        <v>134</v>
      </c>
      <c r="C297" s="21" t="s">
        <v>124</v>
      </c>
      <c r="D297" s="21" t="s">
        <v>135</v>
      </c>
      <c r="E297" s="21" t="s">
        <v>86</v>
      </c>
      <c r="F297" s="21" t="s">
        <v>25</v>
      </c>
      <c r="G297" s="22">
        <v>3654.45</v>
      </c>
      <c r="H297" s="22"/>
      <c r="I297" s="23">
        <v>3654.45</v>
      </c>
      <c r="J297" s="68"/>
      <c r="K297" s="73" t="s">
        <v>812</v>
      </c>
      <c r="L297" s="53"/>
    </row>
    <row r="298" spans="1:13" s="8" customFormat="1" ht="22.9" customHeight="1" thickBot="1" x14ac:dyDescent="0.4">
      <c r="A298" s="20">
        <v>1511</v>
      </c>
      <c r="B298" s="21" t="s">
        <v>136</v>
      </c>
      <c r="C298" s="21" t="s">
        <v>124</v>
      </c>
      <c r="D298" s="21" t="s">
        <v>137</v>
      </c>
      <c r="E298" s="21" t="s">
        <v>138</v>
      </c>
      <c r="F298" s="21" t="s">
        <v>25</v>
      </c>
      <c r="G298" s="22">
        <v>3845.08</v>
      </c>
      <c r="H298" s="22"/>
      <c r="I298" s="23">
        <v>3845.08</v>
      </c>
      <c r="J298" s="68"/>
      <c r="K298" s="73" t="s">
        <v>812</v>
      </c>
      <c r="L298" s="53"/>
    </row>
    <row r="299" spans="1:13" s="8" customFormat="1" ht="22.9" customHeight="1" thickBot="1" x14ac:dyDescent="0.4">
      <c r="A299" s="20">
        <v>1511</v>
      </c>
      <c r="B299" s="21" t="s">
        <v>139</v>
      </c>
      <c r="C299" s="21" t="s">
        <v>124</v>
      </c>
      <c r="D299" s="21" t="s">
        <v>140</v>
      </c>
      <c r="E299" s="21" t="s">
        <v>83</v>
      </c>
      <c r="F299" s="21" t="s">
        <v>25</v>
      </c>
      <c r="G299" s="22">
        <v>1001.56</v>
      </c>
      <c r="H299" s="22"/>
      <c r="I299" s="23">
        <v>1001.56</v>
      </c>
      <c r="J299" s="68"/>
      <c r="K299" s="73" t="s">
        <v>812</v>
      </c>
      <c r="L299" s="53"/>
    </row>
    <row r="300" spans="1:13" s="8" customFormat="1" ht="22.9" customHeight="1" thickBot="1" x14ac:dyDescent="0.4">
      <c r="A300" s="20">
        <v>1511</v>
      </c>
      <c r="B300" s="21" t="s">
        <v>141</v>
      </c>
      <c r="C300" s="21" t="s">
        <v>124</v>
      </c>
      <c r="D300" s="21" t="s">
        <v>87</v>
      </c>
      <c r="E300" s="21" t="s">
        <v>31</v>
      </c>
      <c r="F300" s="21" t="s">
        <v>25</v>
      </c>
      <c r="G300" s="22">
        <v>2973.36</v>
      </c>
      <c r="H300" s="22"/>
      <c r="I300" s="23">
        <v>2973.36</v>
      </c>
      <c r="J300" s="68"/>
      <c r="K300" s="73" t="s">
        <v>812</v>
      </c>
      <c r="L300" s="53"/>
    </row>
    <row r="301" spans="1:13" s="8" customFormat="1" ht="22.9" customHeight="1" thickBot="1" x14ac:dyDescent="0.4">
      <c r="A301" s="20">
        <v>1511</v>
      </c>
      <c r="B301" s="21" t="s">
        <v>142</v>
      </c>
      <c r="C301" s="21" t="s">
        <v>124</v>
      </c>
      <c r="D301" s="21" t="s">
        <v>83</v>
      </c>
      <c r="E301" s="21" t="s">
        <v>84</v>
      </c>
      <c r="F301" s="21" t="s">
        <v>25</v>
      </c>
      <c r="G301" s="22">
        <v>2359.19</v>
      </c>
      <c r="H301" s="22"/>
      <c r="I301" s="23">
        <v>2359.19</v>
      </c>
      <c r="J301" s="68"/>
      <c r="K301" s="73" t="s">
        <v>812</v>
      </c>
      <c r="L301" s="53"/>
    </row>
    <row r="302" spans="1:13" s="8" customFormat="1" ht="22.9" customHeight="1" thickBot="1" x14ac:dyDescent="0.4">
      <c r="A302" s="20">
        <v>1511</v>
      </c>
      <c r="B302" s="34" t="s">
        <v>143</v>
      </c>
      <c r="C302" s="34" t="s">
        <v>124</v>
      </c>
      <c r="D302" s="34" t="s">
        <v>144</v>
      </c>
      <c r="E302" s="34" t="s">
        <v>145</v>
      </c>
      <c r="F302" s="34" t="s">
        <v>9</v>
      </c>
      <c r="G302" s="36">
        <v>686.76</v>
      </c>
      <c r="H302" s="36">
        <v>326.70999999999998</v>
      </c>
      <c r="I302" s="61">
        <v>360.05</v>
      </c>
      <c r="J302" s="68"/>
      <c r="K302" s="73" t="s">
        <v>812</v>
      </c>
      <c r="L302" s="53"/>
    </row>
    <row r="303" spans="1:13" s="8" customFormat="1" ht="22.9" customHeight="1" thickBot="1" x14ac:dyDescent="0.4">
      <c r="A303" s="20">
        <v>1511</v>
      </c>
      <c r="B303" s="34" t="s">
        <v>146</v>
      </c>
      <c r="C303" s="34" t="s">
        <v>124</v>
      </c>
      <c r="D303" s="34" t="s">
        <v>147</v>
      </c>
      <c r="E303" s="34" t="s">
        <v>127</v>
      </c>
      <c r="F303" s="34" t="s">
        <v>9</v>
      </c>
      <c r="G303" s="36">
        <v>261</v>
      </c>
      <c r="H303" s="36"/>
      <c r="I303" s="61">
        <v>261</v>
      </c>
      <c r="J303" s="68"/>
      <c r="K303" s="73" t="s">
        <v>812</v>
      </c>
      <c r="L303" s="53"/>
    </row>
    <row r="304" spans="1:13" s="8" customFormat="1" ht="22.9" customHeight="1" thickBot="1" x14ac:dyDescent="0.4">
      <c r="A304" s="20">
        <v>1511</v>
      </c>
      <c r="B304" s="34" t="s">
        <v>148</v>
      </c>
      <c r="C304" s="34" t="s">
        <v>124</v>
      </c>
      <c r="D304" s="34" t="s">
        <v>14</v>
      </c>
      <c r="E304" s="34" t="s">
        <v>149</v>
      </c>
      <c r="F304" s="34" t="s">
        <v>9</v>
      </c>
      <c r="G304" s="36">
        <v>671.24</v>
      </c>
      <c r="H304" s="36"/>
      <c r="I304" s="61">
        <v>671.24</v>
      </c>
      <c r="J304" s="68"/>
      <c r="K304" s="73" t="s">
        <v>812</v>
      </c>
      <c r="L304" s="53"/>
    </row>
    <row r="305" spans="1:12" s="8" customFormat="1" ht="22.9" customHeight="1" thickBot="1" x14ac:dyDescent="0.4">
      <c r="A305" s="20">
        <v>1511</v>
      </c>
      <c r="B305" s="34" t="s">
        <v>150</v>
      </c>
      <c r="C305" s="34" t="s">
        <v>124</v>
      </c>
      <c r="D305" s="34" t="s">
        <v>151</v>
      </c>
      <c r="E305" s="34" t="s">
        <v>152</v>
      </c>
      <c r="F305" s="34" t="s">
        <v>9</v>
      </c>
      <c r="G305" s="36">
        <v>89.24</v>
      </c>
      <c r="H305" s="36"/>
      <c r="I305" s="61">
        <v>89.24</v>
      </c>
      <c r="J305" s="68"/>
      <c r="K305" s="73" t="s">
        <v>812</v>
      </c>
      <c r="L305" s="53"/>
    </row>
    <row r="306" spans="1:12" s="8" customFormat="1" ht="22.9" customHeight="1" thickBot="1" x14ac:dyDescent="0.4">
      <c r="A306" s="20">
        <v>1511</v>
      </c>
      <c r="B306" s="34" t="s">
        <v>153</v>
      </c>
      <c r="C306" s="34" t="s">
        <v>124</v>
      </c>
      <c r="D306" s="34" t="s">
        <v>154</v>
      </c>
      <c r="E306" s="34" t="s">
        <v>155</v>
      </c>
      <c r="F306" s="34" t="s">
        <v>9</v>
      </c>
      <c r="G306" s="36">
        <v>598.49</v>
      </c>
      <c r="H306" s="36"/>
      <c r="I306" s="61">
        <v>598.49</v>
      </c>
      <c r="J306" s="68"/>
      <c r="K306" s="73" t="s">
        <v>812</v>
      </c>
      <c r="L306" s="53"/>
    </row>
    <row r="307" spans="1:12" s="8" customFormat="1" ht="22.9" customHeight="1" thickBot="1" x14ac:dyDescent="0.4">
      <c r="A307" s="20">
        <v>1511</v>
      </c>
      <c r="B307" s="34" t="s">
        <v>156</v>
      </c>
      <c r="C307" s="34" t="s">
        <v>124</v>
      </c>
      <c r="D307" s="34" t="s">
        <v>15</v>
      </c>
      <c r="E307" s="34" t="s">
        <v>157</v>
      </c>
      <c r="F307" s="34" t="s">
        <v>9</v>
      </c>
      <c r="G307" s="36">
        <v>873</v>
      </c>
      <c r="H307" s="36"/>
      <c r="I307" s="61">
        <v>873</v>
      </c>
      <c r="J307" s="68"/>
      <c r="K307" s="73" t="s">
        <v>812</v>
      </c>
      <c r="L307" s="53"/>
    </row>
    <row r="308" spans="1:12" s="8" customFormat="1" ht="22.9" customHeight="1" thickBot="1" x14ac:dyDescent="0.4">
      <c r="A308" s="20">
        <v>1511</v>
      </c>
      <c r="B308" s="34" t="s">
        <v>158</v>
      </c>
      <c r="C308" s="34" t="s">
        <v>124</v>
      </c>
      <c r="D308" s="34" t="s">
        <v>157</v>
      </c>
      <c r="E308" s="34" t="s">
        <v>132</v>
      </c>
      <c r="F308" s="34" t="s">
        <v>9</v>
      </c>
      <c r="G308" s="36">
        <v>586.85</v>
      </c>
      <c r="H308" s="36"/>
      <c r="I308" s="61">
        <v>586.85</v>
      </c>
      <c r="J308" s="68"/>
      <c r="K308" s="73" t="s">
        <v>812</v>
      </c>
      <c r="L308" s="53"/>
    </row>
    <row r="309" spans="1:12" s="8" customFormat="1" ht="22.9" customHeight="1" thickBot="1" x14ac:dyDescent="0.4">
      <c r="A309" s="20">
        <v>1511</v>
      </c>
      <c r="B309" s="34" t="s">
        <v>159</v>
      </c>
      <c r="C309" s="34" t="s">
        <v>124</v>
      </c>
      <c r="D309" s="34" t="s">
        <v>132</v>
      </c>
      <c r="E309" s="34" t="s">
        <v>160</v>
      </c>
      <c r="F309" s="34" t="s">
        <v>9</v>
      </c>
      <c r="G309" s="36">
        <v>875.91</v>
      </c>
      <c r="H309" s="36"/>
      <c r="I309" s="61">
        <v>875.91</v>
      </c>
      <c r="J309" s="68"/>
      <c r="K309" s="73" t="s">
        <v>812</v>
      </c>
      <c r="L309" s="53"/>
    </row>
    <row r="310" spans="1:12" s="8" customFormat="1" ht="22.9" customHeight="1" thickBot="1" x14ac:dyDescent="0.4">
      <c r="A310" s="20">
        <v>1511</v>
      </c>
      <c r="B310" s="34" t="s">
        <v>161</v>
      </c>
      <c r="C310" s="34" t="s">
        <v>124</v>
      </c>
      <c r="D310" s="34" t="s">
        <v>135</v>
      </c>
      <c r="E310" s="34" t="s">
        <v>86</v>
      </c>
      <c r="F310" s="34" t="s">
        <v>9</v>
      </c>
      <c r="G310" s="36">
        <v>858.45</v>
      </c>
      <c r="H310" s="36"/>
      <c r="I310" s="61">
        <v>858.45</v>
      </c>
      <c r="J310" s="68"/>
      <c r="K310" s="73" t="s">
        <v>812</v>
      </c>
      <c r="L310" s="53"/>
    </row>
    <row r="311" spans="1:12" s="8" customFormat="1" ht="22.9" customHeight="1" thickBot="1" x14ac:dyDescent="0.4">
      <c r="A311" s="20">
        <v>1511</v>
      </c>
      <c r="B311" s="34" t="s">
        <v>162</v>
      </c>
      <c r="C311" s="34" t="s">
        <v>124</v>
      </c>
      <c r="D311" s="34" t="s">
        <v>163</v>
      </c>
      <c r="E311" s="34" t="s">
        <v>89</v>
      </c>
      <c r="F311" s="34" t="s">
        <v>9</v>
      </c>
      <c r="G311" s="36">
        <v>668.33</v>
      </c>
      <c r="H311" s="36"/>
      <c r="I311" s="61">
        <v>668.33</v>
      </c>
      <c r="J311" s="68"/>
      <c r="K311" s="73" t="s">
        <v>812</v>
      </c>
      <c r="L311" s="53"/>
    </row>
    <row r="312" spans="1:12" s="8" customFormat="1" ht="22.9" customHeight="1" thickBot="1" x14ac:dyDescent="0.4">
      <c r="A312" s="20">
        <v>1511</v>
      </c>
      <c r="B312" s="34" t="s">
        <v>164</v>
      </c>
      <c r="C312" s="34" t="s">
        <v>124</v>
      </c>
      <c r="D312" s="34" t="s">
        <v>87</v>
      </c>
      <c r="E312" s="34" t="s">
        <v>31</v>
      </c>
      <c r="F312" s="34" t="s">
        <v>9</v>
      </c>
      <c r="G312" s="36">
        <v>533.5</v>
      </c>
      <c r="H312" s="36"/>
      <c r="I312" s="61">
        <v>533.5</v>
      </c>
      <c r="J312" s="68"/>
      <c r="K312" s="73" t="s">
        <v>812</v>
      </c>
      <c r="L312" s="53"/>
    </row>
    <row r="313" spans="1:12" s="8" customFormat="1" ht="22.9" customHeight="1" thickBot="1" x14ac:dyDescent="0.4">
      <c r="A313" s="20">
        <v>1511</v>
      </c>
      <c r="B313" s="34" t="s">
        <v>165</v>
      </c>
      <c r="C313" s="34" t="s">
        <v>124</v>
      </c>
      <c r="D313" s="34" t="s">
        <v>83</v>
      </c>
      <c r="E313" s="34" t="s">
        <v>84</v>
      </c>
      <c r="F313" s="34" t="s">
        <v>9</v>
      </c>
      <c r="G313" s="36">
        <v>549.02</v>
      </c>
      <c r="H313" s="36"/>
      <c r="I313" s="61">
        <v>549.02</v>
      </c>
      <c r="J313" s="68"/>
      <c r="K313" s="73" t="s">
        <v>812</v>
      </c>
      <c r="L313" s="53"/>
    </row>
    <row r="314" spans="1:12" s="8" customFormat="1" ht="22.9" customHeight="1" thickBot="1" x14ac:dyDescent="0.4">
      <c r="A314" s="20">
        <v>1511</v>
      </c>
      <c r="B314" s="34" t="s">
        <v>166</v>
      </c>
      <c r="C314" s="34" t="s">
        <v>124</v>
      </c>
      <c r="D314" s="34" t="s">
        <v>140</v>
      </c>
      <c r="E314" s="34" t="s">
        <v>83</v>
      </c>
      <c r="F314" s="34" t="s">
        <v>9</v>
      </c>
      <c r="G314" s="36">
        <v>106.7</v>
      </c>
      <c r="H314" s="36"/>
      <c r="I314" s="61">
        <v>106.7</v>
      </c>
      <c r="J314" s="68"/>
      <c r="K314" s="73" t="s">
        <v>812</v>
      </c>
      <c r="L314" s="53"/>
    </row>
    <row r="315" spans="1:12" s="8" customFormat="1" ht="22.9" customHeight="1" thickBot="1" x14ac:dyDescent="0.4">
      <c r="A315" s="20">
        <v>1511</v>
      </c>
      <c r="B315" s="34" t="s">
        <v>167</v>
      </c>
      <c r="C315" s="34" t="s">
        <v>124</v>
      </c>
      <c r="D315" s="34" t="s">
        <v>117</v>
      </c>
      <c r="E315" s="34" t="s">
        <v>118</v>
      </c>
      <c r="F315" s="34" t="s">
        <v>16</v>
      </c>
      <c r="G315" s="36">
        <v>32.07</v>
      </c>
      <c r="H315" s="36"/>
      <c r="I315" s="61">
        <v>32.07</v>
      </c>
      <c r="J315" s="68"/>
      <c r="K315" s="73" t="s">
        <v>812</v>
      </c>
      <c r="L315" s="53"/>
    </row>
    <row r="316" spans="1:12" s="8" customFormat="1" ht="22.9" customHeight="1" thickBot="1" x14ac:dyDescent="0.4">
      <c r="A316" s="20">
        <v>1511</v>
      </c>
      <c r="B316" s="34" t="s">
        <v>168</v>
      </c>
      <c r="C316" s="34" t="s">
        <v>124</v>
      </c>
      <c r="D316" s="34" t="s">
        <v>14</v>
      </c>
      <c r="E316" s="34" t="s">
        <v>15</v>
      </c>
      <c r="F316" s="34" t="s">
        <v>16</v>
      </c>
      <c r="G316" s="36">
        <v>115.24</v>
      </c>
      <c r="H316" s="36"/>
      <c r="I316" s="61">
        <v>115.24</v>
      </c>
      <c r="J316" s="68"/>
      <c r="K316" s="73" t="s">
        <v>812</v>
      </c>
      <c r="L316" s="53"/>
    </row>
    <row r="317" spans="1:12" s="8" customFormat="1" ht="22.9" customHeight="1" thickBot="1" x14ac:dyDescent="0.4">
      <c r="A317" s="20">
        <v>1511</v>
      </c>
      <c r="B317" s="34" t="s">
        <v>169</v>
      </c>
      <c r="C317" s="34" t="s">
        <v>124</v>
      </c>
      <c r="D317" s="34" t="s">
        <v>170</v>
      </c>
      <c r="E317" s="34" t="s">
        <v>15</v>
      </c>
      <c r="F317" s="34" t="s">
        <v>16</v>
      </c>
      <c r="G317" s="36">
        <v>23.51</v>
      </c>
      <c r="H317" s="36"/>
      <c r="I317" s="61">
        <v>23.51</v>
      </c>
      <c r="J317" s="68"/>
      <c r="K317" s="73" t="s">
        <v>812</v>
      </c>
      <c r="L317" s="53"/>
    </row>
    <row r="318" spans="1:12" s="8" customFormat="1" ht="22.9" customHeight="1" thickBot="1" x14ac:dyDescent="0.4">
      <c r="A318" s="20">
        <v>1511</v>
      </c>
      <c r="B318" s="34" t="s">
        <v>171</v>
      </c>
      <c r="C318" s="34" t="s">
        <v>124</v>
      </c>
      <c r="D318" s="34" t="s">
        <v>19</v>
      </c>
      <c r="E318" s="34" t="s">
        <v>20</v>
      </c>
      <c r="F318" s="34" t="s">
        <v>16</v>
      </c>
      <c r="G318" s="36">
        <v>115.24</v>
      </c>
      <c r="H318" s="36"/>
      <c r="I318" s="61">
        <v>21.64</v>
      </c>
      <c r="J318" s="68"/>
      <c r="K318" s="73" t="s">
        <v>812</v>
      </c>
      <c r="L318" s="53"/>
    </row>
    <row r="319" spans="1:12" s="8" customFormat="1" ht="22.9" customHeight="1" thickBot="1" x14ac:dyDescent="0.4">
      <c r="A319" s="20">
        <v>1511</v>
      </c>
      <c r="B319" s="34" t="s">
        <v>790</v>
      </c>
      <c r="C319" s="34" t="s">
        <v>124</v>
      </c>
      <c r="D319" s="34" t="s">
        <v>19</v>
      </c>
      <c r="E319" s="34" t="s">
        <v>20</v>
      </c>
      <c r="F319" s="34" t="s">
        <v>16</v>
      </c>
      <c r="G319" s="36">
        <v>236.13</v>
      </c>
      <c r="H319" s="36"/>
      <c r="I319" s="61">
        <v>236.13</v>
      </c>
      <c r="J319" s="72"/>
      <c r="K319" s="73" t="s">
        <v>812</v>
      </c>
      <c r="L319" s="53"/>
    </row>
    <row r="320" spans="1:12" s="8" customFormat="1" ht="22.9" hidden="1" customHeight="1" x14ac:dyDescent="0.25">
      <c r="A320" s="19"/>
      <c r="B320" s="7"/>
      <c r="C320" s="7"/>
      <c r="D320" s="7"/>
      <c r="E320" s="7"/>
      <c r="F320" s="7"/>
      <c r="G320" s="74"/>
      <c r="H320" s="49" t="s">
        <v>782</v>
      </c>
      <c r="I320" s="56">
        <f>SUM(I293:I319)</f>
        <v>27671.740000000005</v>
      </c>
      <c r="J320" s="68"/>
      <c r="K320" s="68"/>
      <c r="L320" s="53"/>
    </row>
    <row r="321" spans="1:12" s="8" customFormat="1" ht="22.9" hidden="1" customHeight="1" thickBot="1" x14ac:dyDescent="0.4">
      <c r="A321" s="41">
        <v>1516</v>
      </c>
      <c r="B321" s="14" t="s">
        <v>378</v>
      </c>
      <c r="C321" s="10" t="s">
        <v>379</v>
      </c>
      <c r="D321" s="18">
        <v>42720</v>
      </c>
      <c r="E321" s="18">
        <v>42727</v>
      </c>
      <c r="F321" s="14" t="s">
        <v>244</v>
      </c>
      <c r="G321" s="15">
        <v>165.25</v>
      </c>
      <c r="H321" s="15"/>
      <c r="I321" s="16">
        <v>165.25</v>
      </c>
      <c r="J321" s="17" t="s">
        <v>265</v>
      </c>
      <c r="K321" s="73" t="s">
        <v>811</v>
      </c>
      <c r="L321" s="53"/>
    </row>
    <row r="322" spans="1:12" s="8" customFormat="1" ht="22.9" hidden="1" customHeight="1" thickBot="1" x14ac:dyDescent="0.4">
      <c r="A322" s="41">
        <v>1516</v>
      </c>
      <c r="B322" s="14" t="s">
        <v>380</v>
      </c>
      <c r="C322" s="10" t="s">
        <v>379</v>
      </c>
      <c r="D322" s="18">
        <v>42720</v>
      </c>
      <c r="E322" s="18">
        <v>42727</v>
      </c>
      <c r="F322" s="14" t="s">
        <v>244</v>
      </c>
      <c r="G322" s="15">
        <v>165.25</v>
      </c>
      <c r="H322" s="15"/>
      <c r="I322" s="16">
        <v>165.25</v>
      </c>
      <c r="J322" s="17" t="s">
        <v>265</v>
      </c>
      <c r="K322" s="73" t="s">
        <v>811</v>
      </c>
      <c r="L322" s="53"/>
    </row>
    <row r="323" spans="1:12" s="8" customFormat="1" ht="22.9" hidden="1" customHeight="1" thickBot="1" x14ac:dyDescent="0.4">
      <c r="A323" s="41">
        <v>1516</v>
      </c>
      <c r="B323" s="14" t="s">
        <v>381</v>
      </c>
      <c r="C323" s="10" t="s">
        <v>379</v>
      </c>
      <c r="D323" s="18">
        <v>42720</v>
      </c>
      <c r="E323" s="18">
        <v>42727</v>
      </c>
      <c r="F323" s="14" t="s">
        <v>244</v>
      </c>
      <c r="G323" s="15">
        <v>165.25</v>
      </c>
      <c r="H323" s="15"/>
      <c r="I323" s="16">
        <v>165.25</v>
      </c>
      <c r="J323" s="17" t="s">
        <v>265</v>
      </c>
      <c r="K323" s="73" t="s">
        <v>811</v>
      </c>
      <c r="L323" s="53"/>
    </row>
    <row r="324" spans="1:12" s="8" customFormat="1" ht="22.9" hidden="1" customHeight="1" thickBot="1" x14ac:dyDescent="0.4">
      <c r="A324" s="41">
        <v>1516</v>
      </c>
      <c r="B324" s="14" t="s">
        <v>382</v>
      </c>
      <c r="C324" s="10" t="s">
        <v>379</v>
      </c>
      <c r="D324" s="18">
        <v>42720</v>
      </c>
      <c r="E324" s="18">
        <v>42727</v>
      </c>
      <c r="F324" s="14" t="s">
        <v>244</v>
      </c>
      <c r="G324" s="15">
        <v>165.25</v>
      </c>
      <c r="H324" s="15"/>
      <c r="I324" s="16">
        <v>165.25</v>
      </c>
      <c r="J324" s="17" t="s">
        <v>265</v>
      </c>
      <c r="K324" s="73" t="s">
        <v>811</v>
      </c>
      <c r="L324" s="53"/>
    </row>
    <row r="325" spans="1:12" s="8" customFormat="1" ht="22.9" hidden="1" customHeight="1" thickBot="1" x14ac:dyDescent="0.4">
      <c r="A325" s="41">
        <v>1516</v>
      </c>
      <c r="B325" s="14" t="s">
        <v>383</v>
      </c>
      <c r="C325" s="10" t="s">
        <v>379</v>
      </c>
      <c r="D325" s="18">
        <v>42720</v>
      </c>
      <c r="E325" s="18">
        <v>42727</v>
      </c>
      <c r="F325" s="14" t="s">
        <v>244</v>
      </c>
      <c r="G325" s="15">
        <v>165.25</v>
      </c>
      <c r="H325" s="15"/>
      <c r="I325" s="16">
        <v>165.25</v>
      </c>
      <c r="J325" s="17" t="s">
        <v>265</v>
      </c>
      <c r="K325" s="73" t="s">
        <v>811</v>
      </c>
      <c r="L325" s="53"/>
    </row>
    <row r="326" spans="1:12" s="8" customFormat="1" ht="22.9" hidden="1" customHeight="1" thickBot="1" x14ac:dyDescent="0.4">
      <c r="A326" s="41">
        <v>1516</v>
      </c>
      <c r="B326" s="14" t="s">
        <v>384</v>
      </c>
      <c r="C326" s="10" t="s">
        <v>379</v>
      </c>
      <c r="D326" s="18">
        <v>42720</v>
      </c>
      <c r="E326" s="18">
        <v>42727</v>
      </c>
      <c r="F326" s="14" t="s">
        <v>244</v>
      </c>
      <c r="G326" s="15">
        <v>165.25</v>
      </c>
      <c r="H326" s="15"/>
      <c r="I326" s="16">
        <v>165.25</v>
      </c>
      <c r="J326" s="17" t="s">
        <v>265</v>
      </c>
      <c r="K326" s="73" t="s">
        <v>811</v>
      </c>
      <c r="L326" s="53"/>
    </row>
    <row r="327" spans="1:12" s="8" customFormat="1" ht="22.9" hidden="1" customHeight="1" thickBot="1" x14ac:dyDescent="0.4">
      <c r="A327" s="41">
        <v>1516</v>
      </c>
      <c r="B327" s="14" t="s">
        <v>385</v>
      </c>
      <c r="C327" s="10" t="s">
        <v>379</v>
      </c>
      <c r="D327" s="18">
        <v>42720</v>
      </c>
      <c r="E327" s="18">
        <v>42727</v>
      </c>
      <c r="F327" s="14" t="s">
        <v>244</v>
      </c>
      <c r="G327" s="15">
        <v>165.25</v>
      </c>
      <c r="H327" s="15"/>
      <c r="I327" s="16">
        <v>165.25</v>
      </c>
      <c r="J327" s="17" t="s">
        <v>265</v>
      </c>
      <c r="K327" s="73" t="s">
        <v>811</v>
      </c>
      <c r="L327" s="53"/>
    </row>
    <row r="328" spans="1:12" s="8" customFormat="1" ht="22.9" hidden="1" customHeight="1" thickBot="1" x14ac:dyDescent="0.4">
      <c r="A328" s="41">
        <v>1516</v>
      </c>
      <c r="B328" s="14" t="s">
        <v>386</v>
      </c>
      <c r="C328" s="10" t="s">
        <v>379</v>
      </c>
      <c r="D328" s="18">
        <v>42720</v>
      </c>
      <c r="E328" s="18">
        <v>42727</v>
      </c>
      <c r="F328" s="14" t="s">
        <v>244</v>
      </c>
      <c r="G328" s="15">
        <v>165.25</v>
      </c>
      <c r="H328" s="15"/>
      <c r="I328" s="16">
        <v>165.25</v>
      </c>
      <c r="J328" s="17" t="s">
        <v>265</v>
      </c>
      <c r="K328" s="73" t="s">
        <v>811</v>
      </c>
      <c r="L328" s="53"/>
    </row>
    <row r="329" spans="1:12" s="8" customFormat="1" ht="22.9" hidden="1" customHeight="1" thickBot="1" x14ac:dyDescent="0.4">
      <c r="A329" s="41">
        <v>1516</v>
      </c>
      <c r="B329" s="14" t="s">
        <v>387</v>
      </c>
      <c r="C329" s="10" t="s">
        <v>379</v>
      </c>
      <c r="D329" s="18">
        <v>42720</v>
      </c>
      <c r="E329" s="18">
        <v>42727</v>
      </c>
      <c r="F329" s="14" t="s">
        <v>244</v>
      </c>
      <c r="G329" s="15">
        <v>165.25</v>
      </c>
      <c r="H329" s="15"/>
      <c r="I329" s="16">
        <v>165.25</v>
      </c>
      <c r="J329" s="17" t="s">
        <v>265</v>
      </c>
      <c r="K329" s="73" t="s">
        <v>811</v>
      </c>
      <c r="L329" s="53"/>
    </row>
    <row r="330" spans="1:12" s="8" customFormat="1" ht="22.9" hidden="1" customHeight="1" thickBot="1" x14ac:dyDescent="0.4">
      <c r="A330" s="41">
        <v>1516</v>
      </c>
      <c r="B330" s="14" t="s">
        <v>388</v>
      </c>
      <c r="C330" s="10" t="s">
        <v>379</v>
      </c>
      <c r="D330" s="18">
        <v>42723</v>
      </c>
      <c r="E330" s="18">
        <v>42731</v>
      </c>
      <c r="F330" s="14" t="s">
        <v>244</v>
      </c>
      <c r="G330" s="15">
        <v>173.07</v>
      </c>
      <c r="H330" s="15"/>
      <c r="I330" s="16">
        <v>173.07</v>
      </c>
      <c r="J330" s="17" t="s">
        <v>276</v>
      </c>
      <c r="K330" s="73" t="s">
        <v>811</v>
      </c>
      <c r="L330" s="53"/>
    </row>
    <row r="331" spans="1:12" s="8" customFormat="1" ht="22.9" hidden="1" customHeight="1" thickBot="1" x14ac:dyDescent="0.4">
      <c r="A331" s="41">
        <v>1516</v>
      </c>
      <c r="B331" s="14" t="s">
        <v>389</v>
      </c>
      <c r="C331" s="10" t="s">
        <v>379</v>
      </c>
      <c r="D331" s="18">
        <v>42723</v>
      </c>
      <c r="E331" s="18">
        <v>42731</v>
      </c>
      <c r="F331" s="14" t="s">
        <v>244</v>
      </c>
      <c r="G331" s="15">
        <v>173.07</v>
      </c>
      <c r="H331" s="15"/>
      <c r="I331" s="16">
        <v>173.07</v>
      </c>
      <c r="J331" s="17" t="s">
        <v>276</v>
      </c>
      <c r="K331" s="73" t="s">
        <v>811</v>
      </c>
      <c r="L331" s="53"/>
    </row>
    <row r="332" spans="1:12" s="8" customFormat="1" ht="22.9" hidden="1" customHeight="1" thickBot="1" x14ac:dyDescent="0.4">
      <c r="A332" s="41">
        <v>1516</v>
      </c>
      <c r="B332" s="14" t="s">
        <v>390</v>
      </c>
      <c r="C332" s="10" t="s">
        <v>379</v>
      </c>
      <c r="D332" s="18">
        <v>42723</v>
      </c>
      <c r="E332" s="18">
        <v>42731</v>
      </c>
      <c r="F332" s="14" t="s">
        <v>244</v>
      </c>
      <c r="G332" s="15">
        <v>173.07</v>
      </c>
      <c r="H332" s="15"/>
      <c r="I332" s="16">
        <v>173.07</v>
      </c>
      <c r="J332" s="17" t="s">
        <v>276</v>
      </c>
      <c r="K332" s="73" t="s">
        <v>811</v>
      </c>
      <c r="L332" s="53"/>
    </row>
    <row r="333" spans="1:12" s="8" customFormat="1" ht="22.9" hidden="1" customHeight="1" thickBot="1" x14ac:dyDescent="0.4">
      <c r="A333" s="41">
        <v>1516</v>
      </c>
      <c r="B333" s="14" t="s">
        <v>391</v>
      </c>
      <c r="C333" s="10" t="s">
        <v>379</v>
      </c>
      <c r="D333" s="18">
        <v>42723</v>
      </c>
      <c r="E333" s="18">
        <v>42731</v>
      </c>
      <c r="F333" s="14" t="s">
        <v>244</v>
      </c>
      <c r="G333" s="15">
        <v>173.07</v>
      </c>
      <c r="H333" s="15"/>
      <c r="I333" s="16">
        <v>173.07</v>
      </c>
      <c r="J333" s="17" t="s">
        <v>276</v>
      </c>
      <c r="K333" s="73" t="s">
        <v>811</v>
      </c>
      <c r="L333" s="53"/>
    </row>
    <row r="334" spans="1:12" s="8" customFormat="1" ht="22.9" hidden="1" customHeight="1" thickBot="1" x14ac:dyDescent="0.4">
      <c r="A334" s="41">
        <v>1516</v>
      </c>
      <c r="B334" s="14" t="s">
        <v>392</v>
      </c>
      <c r="C334" s="10" t="s">
        <v>379</v>
      </c>
      <c r="D334" s="18">
        <v>42723</v>
      </c>
      <c r="E334" s="18">
        <v>42731</v>
      </c>
      <c r="F334" s="14" t="s">
        <v>244</v>
      </c>
      <c r="G334" s="15">
        <v>173.07</v>
      </c>
      <c r="H334" s="15"/>
      <c r="I334" s="16">
        <v>173.07</v>
      </c>
      <c r="J334" s="17" t="s">
        <v>276</v>
      </c>
      <c r="K334" s="73" t="s">
        <v>811</v>
      </c>
      <c r="L334" s="53"/>
    </row>
    <row r="335" spans="1:12" s="8" customFormat="1" ht="22.9" hidden="1" customHeight="1" thickBot="1" x14ac:dyDescent="0.4">
      <c r="A335" s="41">
        <v>1516</v>
      </c>
      <c r="B335" s="14" t="s">
        <v>393</v>
      </c>
      <c r="C335" s="10" t="s">
        <v>379</v>
      </c>
      <c r="D335" s="18">
        <v>42723</v>
      </c>
      <c r="E335" s="18">
        <v>42731</v>
      </c>
      <c r="F335" s="14" t="s">
        <v>244</v>
      </c>
      <c r="G335" s="15">
        <v>173.07</v>
      </c>
      <c r="H335" s="15"/>
      <c r="I335" s="16">
        <v>173.07</v>
      </c>
      <c r="J335" s="17" t="s">
        <v>276</v>
      </c>
      <c r="K335" s="73" t="s">
        <v>811</v>
      </c>
      <c r="L335" s="53"/>
    </row>
    <row r="336" spans="1:12" s="8" customFormat="1" ht="22.9" hidden="1" customHeight="1" thickBot="1" x14ac:dyDescent="0.4">
      <c r="A336" s="41">
        <v>1516</v>
      </c>
      <c r="B336" s="14" t="s">
        <v>394</v>
      </c>
      <c r="C336" s="10" t="s">
        <v>379</v>
      </c>
      <c r="D336" s="18">
        <v>42723</v>
      </c>
      <c r="E336" s="18">
        <v>42731</v>
      </c>
      <c r="F336" s="14" t="s">
        <v>244</v>
      </c>
      <c r="G336" s="15">
        <v>173.07</v>
      </c>
      <c r="H336" s="15"/>
      <c r="I336" s="16">
        <v>173.07</v>
      </c>
      <c r="J336" s="17" t="s">
        <v>276</v>
      </c>
      <c r="K336" s="73" t="s">
        <v>811</v>
      </c>
      <c r="L336" s="53"/>
    </row>
    <row r="337" spans="1:12" s="8" customFormat="1" ht="22.9" hidden="1" customHeight="1" thickBot="1" x14ac:dyDescent="0.4">
      <c r="A337" s="41">
        <v>1516</v>
      </c>
      <c r="B337" s="14" t="s">
        <v>395</v>
      </c>
      <c r="C337" s="10" t="s">
        <v>379</v>
      </c>
      <c r="D337" s="18">
        <v>42723</v>
      </c>
      <c r="E337" s="18">
        <v>42731</v>
      </c>
      <c r="F337" s="14" t="s">
        <v>244</v>
      </c>
      <c r="G337" s="15">
        <v>173.07</v>
      </c>
      <c r="H337" s="15"/>
      <c r="I337" s="16">
        <v>173.07</v>
      </c>
      <c r="J337" s="17" t="s">
        <v>276</v>
      </c>
      <c r="K337" s="73" t="s">
        <v>811</v>
      </c>
      <c r="L337" s="53"/>
    </row>
    <row r="338" spans="1:12" s="8" customFormat="1" ht="22.9" hidden="1" customHeight="1" thickBot="1" x14ac:dyDescent="0.4">
      <c r="A338" s="41">
        <v>1516</v>
      </c>
      <c r="B338" s="14" t="s">
        <v>396</v>
      </c>
      <c r="C338" s="10" t="s">
        <v>379</v>
      </c>
      <c r="D338" s="18">
        <v>42723</v>
      </c>
      <c r="E338" s="18">
        <v>42731</v>
      </c>
      <c r="F338" s="14" t="s">
        <v>244</v>
      </c>
      <c r="G338" s="15">
        <v>173.07</v>
      </c>
      <c r="H338" s="15"/>
      <c r="I338" s="16">
        <v>173.07</v>
      </c>
      <c r="J338" s="17" t="s">
        <v>276</v>
      </c>
      <c r="K338" s="73" t="s">
        <v>811</v>
      </c>
      <c r="L338" s="53"/>
    </row>
    <row r="339" spans="1:12" s="8" customFormat="1" ht="22.9" hidden="1" customHeight="1" thickBot="1" x14ac:dyDescent="0.4">
      <c r="A339" s="41">
        <v>1516</v>
      </c>
      <c r="B339" s="14" t="s">
        <v>397</v>
      </c>
      <c r="C339" s="10" t="s">
        <v>379</v>
      </c>
      <c r="D339" s="18">
        <v>42723</v>
      </c>
      <c r="E339" s="18">
        <v>42731</v>
      </c>
      <c r="F339" s="14" t="s">
        <v>244</v>
      </c>
      <c r="G339" s="15">
        <v>173.07</v>
      </c>
      <c r="H339" s="15"/>
      <c r="I339" s="16">
        <v>173.07</v>
      </c>
      <c r="J339" s="17" t="s">
        <v>276</v>
      </c>
      <c r="K339" s="73" t="s">
        <v>811</v>
      </c>
      <c r="L339" s="53"/>
    </row>
    <row r="340" spans="1:12" s="8" customFormat="1" ht="22.9" hidden="1" customHeight="1" x14ac:dyDescent="0.35">
      <c r="A340" s="41">
        <v>1516</v>
      </c>
      <c r="B340" s="101" t="s">
        <v>398</v>
      </c>
      <c r="C340" s="102" t="s">
        <v>379</v>
      </c>
      <c r="D340" s="103">
        <v>42723</v>
      </c>
      <c r="E340" s="103">
        <v>42731</v>
      </c>
      <c r="F340" s="101" t="s">
        <v>244</v>
      </c>
      <c r="G340" s="104">
        <v>173.07</v>
      </c>
      <c r="H340" s="104"/>
      <c r="I340" s="105">
        <v>173.07</v>
      </c>
      <c r="J340" s="17" t="s">
        <v>276</v>
      </c>
      <c r="K340" s="106" t="s">
        <v>811</v>
      </c>
      <c r="L340" s="53"/>
    </row>
    <row r="341" spans="1:12" s="8" customFormat="1" ht="22.9" hidden="1" customHeight="1" x14ac:dyDescent="0.35">
      <c r="A341" s="41">
        <v>1516</v>
      </c>
      <c r="B341" s="94" t="s">
        <v>945</v>
      </c>
      <c r="C341" s="113" t="s">
        <v>379</v>
      </c>
      <c r="D341" s="95" t="s">
        <v>884</v>
      </c>
      <c r="E341" s="95" t="s">
        <v>873</v>
      </c>
      <c r="F341" s="113" t="s">
        <v>244</v>
      </c>
      <c r="G341" s="96">
        <v>172.66</v>
      </c>
      <c r="H341" s="96"/>
      <c r="I341" s="97">
        <f>G341-H341</f>
        <v>172.66</v>
      </c>
      <c r="J341" s="122" t="s">
        <v>989</v>
      </c>
      <c r="K341" s="91" t="s">
        <v>983</v>
      </c>
      <c r="L341" s="53"/>
    </row>
    <row r="342" spans="1:12" s="8" customFormat="1" ht="22.9" hidden="1" customHeight="1" x14ac:dyDescent="0.35">
      <c r="A342" s="41">
        <v>1516</v>
      </c>
      <c r="B342" s="94" t="s">
        <v>1011</v>
      </c>
      <c r="C342" s="113" t="s">
        <v>379</v>
      </c>
      <c r="D342" s="95" t="s">
        <v>884</v>
      </c>
      <c r="E342" s="95" t="s">
        <v>873</v>
      </c>
      <c r="F342" s="113" t="s">
        <v>244</v>
      </c>
      <c r="G342" s="96">
        <v>172.66</v>
      </c>
      <c r="H342" s="96"/>
      <c r="I342" s="97">
        <f t="shared" ref="I342:I380" si="8">G342-H342</f>
        <v>172.66</v>
      </c>
      <c r="J342" s="122" t="s">
        <v>989</v>
      </c>
      <c r="K342" s="91" t="s">
        <v>983</v>
      </c>
      <c r="L342" s="53"/>
    </row>
    <row r="343" spans="1:12" s="8" customFormat="1" ht="22.9" hidden="1" customHeight="1" x14ac:dyDescent="0.35">
      <c r="A343" s="41">
        <v>1516</v>
      </c>
      <c r="B343" s="94" t="s">
        <v>1012</v>
      </c>
      <c r="C343" s="113" t="s">
        <v>379</v>
      </c>
      <c r="D343" s="95" t="s">
        <v>884</v>
      </c>
      <c r="E343" s="95" t="s">
        <v>873</v>
      </c>
      <c r="F343" s="113" t="s">
        <v>244</v>
      </c>
      <c r="G343" s="96">
        <v>172.66</v>
      </c>
      <c r="H343" s="96"/>
      <c r="I343" s="97">
        <f t="shared" si="8"/>
        <v>172.66</v>
      </c>
      <c r="J343" s="122" t="s">
        <v>989</v>
      </c>
      <c r="K343" s="91" t="s">
        <v>983</v>
      </c>
      <c r="L343" s="53"/>
    </row>
    <row r="344" spans="1:12" s="8" customFormat="1" ht="22.9" hidden="1" customHeight="1" x14ac:dyDescent="0.35">
      <c r="A344" s="41">
        <v>1516</v>
      </c>
      <c r="B344" s="94" t="s">
        <v>1013</v>
      </c>
      <c r="C344" s="113" t="s">
        <v>379</v>
      </c>
      <c r="D344" s="95" t="s">
        <v>884</v>
      </c>
      <c r="E344" s="95" t="s">
        <v>873</v>
      </c>
      <c r="F344" s="113" t="s">
        <v>244</v>
      </c>
      <c r="G344" s="96">
        <v>173.23</v>
      </c>
      <c r="H344" s="96"/>
      <c r="I344" s="97">
        <f t="shared" si="8"/>
        <v>173.23</v>
      </c>
      <c r="J344" s="122" t="s">
        <v>989</v>
      </c>
      <c r="K344" s="91" t="s">
        <v>983</v>
      </c>
      <c r="L344" s="53"/>
    </row>
    <row r="345" spans="1:12" s="8" customFormat="1" ht="22.9" hidden="1" customHeight="1" x14ac:dyDescent="0.35">
      <c r="A345" s="41">
        <v>1516</v>
      </c>
      <c r="B345" s="94" t="s">
        <v>1014</v>
      </c>
      <c r="C345" s="113" t="s">
        <v>379</v>
      </c>
      <c r="D345" s="95" t="s">
        <v>884</v>
      </c>
      <c r="E345" s="95" t="s">
        <v>873</v>
      </c>
      <c r="F345" s="113" t="s">
        <v>244</v>
      </c>
      <c r="G345" s="96">
        <v>173.23</v>
      </c>
      <c r="H345" s="96"/>
      <c r="I345" s="97">
        <f t="shared" si="8"/>
        <v>173.23</v>
      </c>
      <c r="J345" s="122" t="s">
        <v>989</v>
      </c>
      <c r="K345" s="91" t="s">
        <v>983</v>
      </c>
      <c r="L345" s="53"/>
    </row>
    <row r="346" spans="1:12" s="8" customFormat="1" ht="22.9" hidden="1" customHeight="1" x14ac:dyDescent="0.35">
      <c r="A346" s="41">
        <v>1516</v>
      </c>
      <c r="B346" s="94" t="s">
        <v>1015</v>
      </c>
      <c r="C346" s="113" t="s">
        <v>379</v>
      </c>
      <c r="D346" s="95" t="s">
        <v>884</v>
      </c>
      <c r="E346" s="95" t="s">
        <v>873</v>
      </c>
      <c r="F346" s="113" t="s">
        <v>244</v>
      </c>
      <c r="G346" s="96">
        <v>173.23</v>
      </c>
      <c r="H346" s="96"/>
      <c r="I346" s="97">
        <f t="shared" si="8"/>
        <v>173.23</v>
      </c>
      <c r="J346" s="122" t="s">
        <v>989</v>
      </c>
      <c r="K346" s="91" t="s">
        <v>983</v>
      </c>
      <c r="L346" s="53"/>
    </row>
    <row r="347" spans="1:12" s="8" customFormat="1" ht="22.9" hidden="1" customHeight="1" x14ac:dyDescent="0.35">
      <c r="A347" s="41">
        <v>1516</v>
      </c>
      <c r="B347" s="94" t="s">
        <v>1016</v>
      </c>
      <c r="C347" s="113" t="s">
        <v>379</v>
      </c>
      <c r="D347" s="95" t="s">
        <v>884</v>
      </c>
      <c r="E347" s="95" t="s">
        <v>873</v>
      </c>
      <c r="F347" s="113" t="s">
        <v>244</v>
      </c>
      <c r="G347" s="96">
        <v>173.23</v>
      </c>
      <c r="H347" s="96"/>
      <c r="I347" s="97">
        <f t="shared" si="8"/>
        <v>173.23</v>
      </c>
      <c r="J347" s="122" t="s">
        <v>989</v>
      </c>
      <c r="K347" s="91" t="s">
        <v>983</v>
      </c>
      <c r="L347" s="53"/>
    </row>
    <row r="348" spans="1:12" s="8" customFormat="1" ht="22.9" hidden="1" customHeight="1" x14ac:dyDescent="0.35">
      <c r="A348" s="41">
        <v>1516</v>
      </c>
      <c r="B348" s="94" t="s">
        <v>1017</v>
      </c>
      <c r="C348" s="113" t="s">
        <v>379</v>
      </c>
      <c r="D348" s="95" t="s">
        <v>884</v>
      </c>
      <c r="E348" s="95" t="s">
        <v>873</v>
      </c>
      <c r="F348" s="113" t="s">
        <v>244</v>
      </c>
      <c r="G348" s="96">
        <v>173.23</v>
      </c>
      <c r="H348" s="96"/>
      <c r="I348" s="97">
        <f t="shared" si="8"/>
        <v>173.23</v>
      </c>
      <c r="J348" s="122" t="s">
        <v>989</v>
      </c>
      <c r="K348" s="91" t="s">
        <v>983</v>
      </c>
      <c r="L348" s="53"/>
    </row>
    <row r="349" spans="1:12" s="8" customFormat="1" ht="22.9" hidden="1" customHeight="1" x14ac:dyDescent="0.35">
      <c r="A349" s="41">
        <v>1516</v>
      </c>
      <c r="B349" s="94" t="s">
        <v>1018</v>
      </c>
      <c r="C349" s="113" t="s">
        <v>379</v>
      </c>
      <c r="D349" s="95" t="s">
        <v>884</v>
      </c>
      <c r="E349" s="95" t="s">
        <v>873</v>
      </c>
      <c r="F349" s="113" t="s">
        <v>244</v>
      </c>
      <c r="G349" s="96">
        <v>173.23</v>
      </c>
      <c r="H349" s="96"/>
      <c r="I349" s="97">
        <f t="shared" si="8"/>
        <v>173.23</v>
      </c>
      <c r="J349" s="122" t="s">
        <v>989</v>
      </c>
      <c r="K349" s="91" t="s">
        <v>983</v>
      </c>
      <c r="L349" s="53"/>
    </row>
    <row r="350" spans="1:12" s="8" customFormat="1" ht="22.9" hidden="1" customHeight="1" x14ac:dyDescent="0.35">
      <c r="A350" s="41">
        <v>1516</v>
      </c>
      <c r="B350" s="94" t="s">
        <v>1019</v>
      </c>
      <c r="C350" s="113" t="s">
        <v>379</v>
      </c>
      <c r="D350" s="95" t="s">
        <v>884</v>
      </c>
      <c r="E350" s="95" t="s">
        <v>873</v>
      </c>
      <c r="F350" s="113" t="s">
        <v>244</v>
      </c>
      <c r="G350" s="96">
        <v>173.23</v>
      </c>
      <c r="H350" s="96"/>
      <c r="I350" s="97">
        <f t="shared" si="8"/>
        <v>173.23</v>
      </c>
      <c r="J350" s="122" t="s">
        <v>989</v>
      </c>
      <c r="K350" s="91" t="s">
        <v>983</v>
      </c>
      <c r="L350" s="53"/>
    </row>
    <row r="351" spans="1:12" s="8" customFormat="1" ht="22.9" hidden="1" customHeight="1" x14ac:dyDescent="0.35">
      <c r="A351" s="41">
        <v>1516</v>
      </c>
      <c r="B351" s="94" t="s">
        <v>1020</v>
      </c>
      <c r="C351" s="113" t="s">
        <v>379</v>
      </c>
      <c r="D351" s="95" t="s">
        <v>884</v>
      </c>
      <c r="E351" s="95" t="s">
        <v>873</v>
      </c>
      <c r="F351" s="113" t="s">
        <v>244</v>
      </c>
      <c r="G351" s="96">
        <v>173.23</v>
      </c>
      <c r="H351" s="96"/>
      <c r="I351" s="97">
        <f t="shared" si="8"/>
        <v>173.23</v>
      </c>
      <c r="J351" s="122" t="s">
        <v>989</v>
      </c>
      <c r="K351" s="91" t="s">
        <v>983</v>
      </c>
      <c r="L351" s="53"/>
    </row>
    <row r="352" spans="1:12" s="8" customFormat="1" ht="22.9" hidden="1" customHeight="1" x14ac:dyDescent="0.35">
      <c r="A352" s="41">
        <v>1516</v>
      </c>
      <c r="B352" s="94" t="s">
        <v>1021</v>
      </c>
      <c r="C352" s="113" t="s">
        <v>379</v>
      </c>
      <c r="D352" s="95" t="s">
        <v>884</v>
      </c>
      <c r="E352" s="95" t="s">
        <v>873</v>
      </c>
      <c r="F352" s="113" t="s">
        <v>244</v>
      </c>
      <c r="G352" s="96">
        <v>173.23</v>
      </c>
      <c r="H352" s="96"/>
      <c r="I352" s="97">
        <f t="shared" si="8"/>
        <v>173.23</v>
      </c>
      <c r="J352" s="122" t="s">
        <v>989</v>
      </c>
      <c r="K352" s="91" t="s">
        <v>983</v>
      </c>
      <c r="L352" s="53"/>
    </row>
    <row r="353" spans="1:12" s="8" customFormat="1" ht="22.9" hidden="1" customHeight="1" x14ac:dyDescent="0.35">
      <c r="A353" s="41">
        <v>1516</v>
      </c>
      <c r="B353" s="94" t="s">
        <v>1022</v>
      </c>
      <c r="C353" s="113" t="s">
        <v>379</v>
      </c>
      <c r="D353" s="95" t="s">
        <v>884</v>
      </c>
      <c r="E353" s="95" t="s">
        <v>873</v>
      </c>
      <c r="F353" s="113" t="s">
        <v>244</v>
      </c>
      <c r="G353" s="96">
        <v>173.23</v>
      </c>
      <c r="H353" s="96"/>
      <c r="I353" s="97">
        <f t="shared" si="8"/>
        <v>173.23</v>
      </c>
      <c r="J353" s="122" t="s">
        <v>989</v>
      </c>
      <c r="K353" s="91" t="s">
        <v>983</v>
      </c>
      <c r="L353" s="53"/>
    </row>
    <row r="354" spans="1:12" s="8" customFormat="1" ht="22.9" hidden="1" customHeight="1" x14ac:dyDescent="0.35">
      <c r="A354" s="41">
        <v>1516</v>
      </c>
      <c r="B354" s="94" t="s">
        <v>1023</v>
      </c>
      <c r="C354" s="113" t="s">
        <v>379</v>
      </c>
      <c r="D354" s="95" t="s">
        <v>884</v>
      </c>
      <c r="E354" s="95" t="s">
        <v>873</v>
      </c>
      <c r="F354" s="113" t="s">
        <v>244</v>
      </c>
      <c r="G354" s="96">
        <v>172.66</v>
      </c>
      <c r="H354" s="96"/>
      <c r="I354" s="97">
        <f t="shared" si="8"/>
        <v>172.66</v>
      </c>
      <c r="J354" s="122" t="s">
        <v>989</v>
      </c>
      <c r="K354" s="91" t="s">
        <v>983</v>
      </c>
      <c r="L354" s="53"/>
    </row>
    <row r="355" spans="1:12" s="8" customFormat="1" ht="22.9" hidden="1" customHeight="1" x14ac:dyDescent="0.35">
      <c r="A355" s="41">
        <v>1516</v>
      </c>
      <c r="B355" s="94" t="s">
        <v>1024</v>
      </c>
      <c r="C355" s="113" t="s">
        <v>379</v>
      </c>
      <c r="D355" s="95" t="s">
        <v>884</v>
      </c>
      <c r="E355" s="95" t="s">
        <v>873</v>
      </c>
      <c r="F355" s="113" t="s">
        <v>244</v>
      </c>
      <c r="G355" s="96">
        <v>172.66</v>
      </c>
      <c r="H355" s="96"/>
      <c r="I355" s="97">
        <f t="shared" si="8"/>
        <v>172.66</v>
      </c>
      <c r="J355" s="122" t="s">
        <v>989</v>
      </c>
      <c r="K355" s="91" t="s">
        <v>983</v>
      </c>
      <c r="L355" s="53"/>
    </row>
    <row r="356" spans="1:12" s="8" customFormat="1" ht="22.9" hidden="1" customHeight="1" x14ac:dyDescent="0.35">
      <c r="A356" s="41">
        <v>1516</v>
      </c>
      <c r="B356" s="94" t="s">
        <v>1025</v>
      </c>
      <c r="C356" s="113" t="s">
        <v>379</v>
      </c>
      <c r="D356" s="95" t="s">
        <v>884</v>
      </c>
      <c r="E356" s="95" t="s">
        <v>873</v>
      </c>
      <c r="F356" s="113" t="s">
        <v>244</v>
      </c>
      <c r="G356" s="96">
        <v>172.66</v>
      </c>
      <c r="H356" s="96"/>
      <c r="I356" s="97">
        <f t="shared" si="8"/>
        <v>172.66</v>
      </c>
      <c r="J356" s="122" t="s">
        <v>989</v>
      </c>
      <c r="K356" s="91" t="s">
        <v>983</v>
      </c>
      <c r="L356" s="53"/>
    </row>
    <row r="357" spans="1:12" s="8" customFormat="1" ht="22.9" hidden="1" customHeight="1" x14ac:dyDescent="0.35">
      <c r="A357" s="41">
        <v>1516</v>
      </c>
      <c r="B357" s="94" t="s">
        <v>1026</v>
      </c>
      <c r="C357" s="113" t="s">
        <v>379</v>
      </c>
      <c r="D357" s="95" t="s">
        <v>884</v>
      </c>
      <c r="E357" s="95" t="s">
        <v>873</v>
      </c>
      <c r="F357" s="113" t="s">
        <v>244</v>
      </c>
      <c r="G357" s="96">
        <v>172.66</v>
      </c>
      <c r="H357" s="96"/>
      <c r="I357" s="97">
        <f t="shared" si="8"/>
        <v>172.66</v>
      </c>
      <c r="J357" s="122" t="s">
        <v>989</v>
      </c>
      <c r="K357" s="91" t="s">
        <v>983</v>
      </c>
      <c r="L357" s="53"/>
    </row>
    <row r="358" spans="1:12" s="8" customFormat="1" ht="22.9" hidden="1" customHeight="1" x14ac:dyDescent="0.35">
      <c r="A358" s="41">
        <v>1516</v>
      </c>
      <c r="B358" s="94" t="s">
        <v>1027</v>
      </c>
      <c r="C358" s="113" t="s">
        <v>379</v>
      </c>
      <c r="D358" s="95" t="s">
        <v>884</v>
      </c>
      <c r="E358" s="95" t="s">
        <v>873</v>
      </c>
      <c r="F358" s="113" t="s">
        <v>244</v>
      </c>
      <c r="G358" s="96">
        <v>172.66</v>
      </c>
      <c r="H358" s="96"/>
      <c r="I358" s="97">
        <f t="shared" si="8"/>
        <v>172.66</v>
      </c>
      <c r="J358" s="122" t="s">
        <v>989</v>
      </c>
      <c r="K358" s="91" t="s">
        <v>983</v>
      </c>
      <c r="L358" s="53"/>
    </row>
    <row r="359" spans="1:12" s="8" customFormat="1" ht="22.9" hidden="1" customHeight="1" x14ac:dyDescent="0.35">
      <c r="A359" s="41">
        <v>1516</v>
      </c>
      <c r="B359" s="94" t="s">
        <v>1028</v>
      </c>
      <c r="C359" s="113" t="s">
        <v>379</v>
      </c>
      <c r="D359" s="95" t="s">
        <v>884</v>
      </c>
      <c r="E359" s="95" t="s">
        <v>873</v>
      </c>
      <c r="F359" s="113" t="s">
        <v>244</v>
      </c>
      <c r="G359" s="96">
        <v>172.66</v>
      </c>
      <c r="H359" s="96"/>
      <c r="I359" s="97">
        <f t="shared" si="8"/>
        <v>172.66</v>
      </c>
      <c r="J359" s="122" t="s">
        <v>989</v>
      </c>
      <c r="K359" s="91" t="s">
        <v>983</v>
      </c>
      <c r="L359" s="53"/>
    </row>
    <row r="360" spans="1:12" s="8" customFormat="1" ht="22.9" hidden="1" customHeight="1" x14ac:dyDescent="0.35">
      <c r="A360" s="41">
        <v>1516</v>
      </c>
      <c r="B360" s="94" t="s">
        <v>1029</v>
      </c>
      <c r="C360" s="113" t="s">
        <v>379</v>
      </c>
      <c r="D360" s="95" t="s">
        <v>884</v>
      </c>
      <c r="E360" s="95" t="s">
        <v>873</v>
      </c>
      <c r="F360" s="113" t="s">
        <v>244</v>
      </c>
      <c r="G360" s="96">
        <v>172.66</v>
      </c>
      <c r="H360" s="96"/>
      <c r="I360" s="97">
        <f t="shared" si="8"/>
        <v>172.66</v>
      </c>
      <c r="J360" s="122" t="s">
        <v>989</v>
      </c>
      <c r="K360" s="91" t="s">
        <v>983</v>
      </c>
      <c r="L360" s="53"/>
    </row>
    <row r="361" spans="1:12" s="8" customFormat="1" ht="22.9" hidden="1" customHeight="1" x14ac:dyDescent="0.35">
      <c r="A361" s="41">
        <v>1516</v>
      </c>
      <c r="B361" s="94" t="s">
        <v>1030</v>
      </c>
      <c r="C361" s="113" t="s">
        <v>379</v>
      </c>
      <c r="D361" s="95" t="s">
        <v>884</v>
      </c>
      <c r="E361" s="95" t="s">
        <v>873</v>
      </c>
      <c r="F361" s="113" t="s">
        <v>244</v>
      </c>
      <c r="G361" s="96">
        <v>176.96</v>
      </c>
      <c r="H361" s="96"/>
      <c r="I361" s="97">
        <f t="shared" si="8"/>
        <v>176.96</v>
      </c>
      <c r="J361" s="122" t="s">
        <v>989</v>
      </c>
      <c r="K361" s="91" t="s">
        <v>983</v>
      </c>
      <c r="L361" s="53"/>
    </row>
    <row r="362" spans="1:12" s="8" customFormat="1" ht="22.9" hidden="1" customHeight="1" x14ac:dyDescent="0.35">
      <c r="A362" s="41">
        <v>1516</v>
      </c>
      <c r="B362" s="94" t="s">
        <v>1031</v>
      </c>
      <c r="C362" s="113" t="s">
        <v>379</v>
      </c>
      <c r="D362" s="95" t="s">
        <v>884</v>
      </c>
      <c r="E362" s="95" t="s">
        <v>873</v>
      </c>
      <c r="F362" s="113" t="s">
        <v>244</v>
      </c>
      <c r="G362" s="96">
        <v>176.96</v>
      </c>
      <c r="H362" s="96"/>
      <c r="I362" s="97">
        <f t="shared" si="8"/>
        <v>176.96</v>
      </c>
      <c r="J362" s="122" t="s">
        <v>989</v>
      </c>
      <c r="K362" s="91" t="s">
        <v>983</v>
      </c>
      <c r="L362" s="53"/>
    </row>
    <row r="363" spans="1:12" s="8" customFormat="1" ht="22.9" hidden="1" customHeight="1" x14ac:dyDescent="0.35">
      <c r="A363" s="41">
        <v>1516</v>
      </c>
      <c r="B363" s="94" t="s">
        <v>1032</v>
      </c>
      <c r="C363" s="113" t="s">
        <v>379</v>
      </c>
      <c r="D363" s="95" t="s">
        <v>884</v>
      </c>
      <c r="E363" s="95" t="s">
        <v>873</v>
      </c>
      <c r="F363" s="113" t="s">
        <v>244</v>
      </c>
      <c r="G363" s="96">
        <v>176.96</v>
      </c>
      <c r="H363" s="96"/>
      <c r="I363" s="97">
        <f t="shared" si="8"/>
        <v>176.96</v>
      </c>
      <c r="J363" s="122" t="s">
        <v>989</v>
      </c>
      <c r="K363" s="91" t="s">
        <v>983</v>
      </c>
      <c r="L363" s="53"/>
    </row>
    <row r="364" spans="1:12" s="8" customFormat="1" ht="22.9" hidden="1" customHeight="1" x14ac:dyDescent="0.35">
      <c r="A364" s="41">
        <v>1516</v>
      </c>
      <c r="B364" s="113" t="s">
        <v>1033</v>
      </c>
      <c r="C364" s="113" t="s">
        <v>379</v>
      </c>
      <c r="D364" s="123" t="s">
        <v>884</v>
      </c>
      <c r="E364" s="123" t="s">
        <v>873</v>
      </c>
      <c r="F364" s="113" t="s">
        <v>244</v>
      </c>
      <c r="G364" s="114">
        <v>176.96</v>
      </c>
      <c r="H364" s="114"/>
      <c r="I364" s="97">
        <f t="shared" si="8"/>
        <v>176.96</v>
      </c>
      <c r="J364" s="122" t="s">
        <v>989</v>
      </c>
      <c r="K364" s="91" t="s">
        <v>983</v>
      </c>
      <c r="L364" s="53"/>
    </row>
    <row r="365" spans="1:12" s="8" customFormat="1" ht="22.9" hidden="1" customHeight="1" x14ac:dyDescent="0.35">
      <c r="A365" s="41">
        <v>1516</v>
      </c>
      <c r="B365" s="113" t="s">
        <v>1034</v>
      </c>
      <c r="C365" s="113" t="s">
        <v>379</v>
      </c>
      <c r="D365" s="123" t="s">
        <v>884</v>
      </c>
      <c r="E365" s="123" t="s">
        <v>873</v>
      </c>
      <c r="F365" s="113" t="s">
        <v>244</v>
      </c>
      <c r="G365" s="96">
        <v>176.96</v>
      </c>
      <c r="H365" s="96"/>
      <c r="I365" s="97">
        <f t="shared" si="8"/>
        <v>176.96</v>
      </c>
      <c r="J365" s="122" t="s">
        <v>989</v>
      </c>
      <c r="K365" s="91" t="s">
        <v>983</v>
      </c>
      <c r="L365" s="53"/>
    </row>
    <row r="366" spans="1:12" s="8" customFormat="1" ht="22.9" hidden="1" customHeight="1" x14ac:dyDescent="0.35">
      <c r="A366" s="41">
        <v>1516</v>
      </c>
      <c r="B366" s="113" t="s">
        <v>1035</v>
      </c>
      <c r="C366" s="113" t="s">
        <v>379</v>
      </c>
      <c r="D366" s="123" t="s">
        <v>884</v>
      </c>
      <c r="E366" s="123" t="s">
        <v>873</v>
      </c>
      <c r="F366" s="113" t="s">
        <v>244</v>
      </c>
      <c r="G366" s="96">
        <v>176.96</v>
      </c>
      <c r="H366" s="96"/>
      <c r="I366" s="97">
        <f t="shared" si="8"/>
        <v>176.96</v>
      </c>
      <c r="J366" s="122" t="s">
        <v>989</v>
      </c>
      <c r="K366" s="91" t="s">
        <v>983</v>
      </c>
      <c r="L366" s="53"/>
    </row>
    <row r="367" spans="1:12" s="8" customFormat="1" ht="22.9" hidden="1" customHeight="1" x14ac:dyDescent="0.35">
      <c r="A367" s="41">
        <v>1516</v>
      </c>
      <c r="B367" s="113" t="s">
        <v>1036</v>
      </c>
      <c r="C367" s="113" t="s">
        <v>379</v>
      </c>
      <c r="D367" s="123" t="s">
        <v>884</v>
      </c>
      <c r="E367" s="123" t="s">
        <v>873</v>
      </c>
      <c r="F367" s="113" t="s">
        <v>244</v>
      </c>
      <c r="G367" s="96">
        <v>172.66</v>
      </c>
      <c r="H367" s="96"/>
      <c r="I367" s="97">
        <f t="shared" si="8"/>
        <v>172.66</v>
      </c>
      <c r="J367" s="122" t="s">
        <v>989</v>
      </c>
      <c r="K367" s="91" t="s">
        <v>983</v>
      </c>
      <c r="L367" s="53"/>
    </row>
    <row r="368" spans="1:12" s="8" customFormat="1" ht="22.9" hidden="1" customHeight="1" x14ac:dyDescent="0.35">
      <c r="A368" s="41">
        <v>1516</v>
      </c>
      <c r="B368" s="113" t="s">
        <v>1037</v>
      </c>
      <c r="C368" s="113" t="s">
        <v>379</v>
      </c>
      <c r="D368" s="123" t="s">
        <v>884</v>
      </c>
      <c r="E368" s="123" t="s">
        <v>873</v>
      </c>
      <c r="F368" s="113" t="s">
        <v>244</v>
      </c>
      <c r="G368" s="96">
        <v>172.66</v>
      </c>
      <c r="H368" s="96"/>
      <c r="I368" s="97">
        <f t="shared" si="8"/>
        <v>172.66</v>
      </c>
      <c r="J368" s="122" t="s">
        <v>989</v>
      </c>
      <c r="K368" s="91" t="s">
        <v>983</v>
      </c>
      <c r="L368" s="53"/>
    </row>
    <row r="369" spans="1:12" s="8" customFormat="1" ht="22.9" hidden="1" customHeight="1" x14ac:dyDescent="0.35">
      <c r="A369" s="41">
        <v>1516</v>
      </c>
      <c r="B369" s="113" t="s">
        <v>1038</v>
      </c>
      <c r="C369" s="113" t="s">
        <v>379</v>
      </c>
      <c r="D369" s="123" t="s">
        <v>884</v>
      </c>
      <c r="E369" s="123" t="s">
        <v>873</v>
      </c>
      <c r="F369" s="113" t="s">
        <v>244</v>
      </c>
      <c r="G369" s="114">
        <v>172.66</v>
      </c>
      <c r="H369" s="114"/>
      <c r="I369" s="108">
        <f t="shared" si="8"/>
        <v>172.66</v>
      </c>
      <c r="J369" s="168" t="s">
        <v>989</v>
      </c>
      <c r="K369" s="91" t="s">
        <v>983</v>
      </c>
      <c r="L369" s="53"/>
    </row>
    <row r="370" spans="1:12" s="8" customFormat="1" ht="22.9" hidden="1" customHeight="1" x14ac:dyDescent="0.35">
      <c r="A370" s="41">
        <v>1516</v>
      </c>
      <c r="B370" s="169" t="s">
        <v>1056</v>
      </c>
      <c r="C370" s="174" t="s">
        <v>379</v>
      </c>
      <c r="D370" s="170" t="s">
        <v>1061</v>
      </c>
      <c r="E370" s="170" t="s">
        <v>1066</v>
      </c>
      <c r="F370" s="169" t="s">
        <v>28</v>
      </c>
      <c r="G370" s="171">
        <v>9759.5</v>
      </c>
      <c r="H370" s="171">
        <f>1359.5+1500</f>
        <v>2859.5</v>
      </c>
      <c r="I370" s="172">
        <f t="shared" si="8"/>
        <v>6900</v>
      </c>
      <c r="J370" s="173"/>
      <c r="K370" s="110"/>
      <c r="L370" s="53"/>
    </row>
    <row r="371" spans="1:12" s="8" customFormat="1" ht="22.9" hidden="1" customHeight="1" x14ac:dyDescent="0.35">
      <c r="A371" s="41">
        <v>1516</v>
      </c>
      <c r="B371" s="169" t="s">
        <v>1057</v>
      </c>
      <c r="C371" s="174" t="s">
        <v>379</v>
      </c>
      <c r="D371" s="170" t="s">
        <v>1062</v>
      </c>
      <c r="E371" s="170" t="s">
        <v>1067</v>
      </c>
      <c r="F371" s="169" t="s">
        <v>28</v>
      </c>
      <c r="G371" s="171">
        <v>7509.48</v>
      </c>
      <c r="H371" s="171"/>
      <c r="I371" s="172">
        <f t="shared" si="8"/>
        <v>7509.48</v>
      </c>
      <c r="J371" s="173"/>
      <c r="K371" s="110"/>
      <c r="L371" s="53"/>
    </row>
    <row r="372" spans="1:12" s="8" customFormat="1" ht="22.9" hidden="1" customHeight="1" x14ac:dyDescent="0.35">
      <c r="A372" s="41">
        <v>1516</v>
      </c>
      <c r="B372" s="169" t="s">
        <v>1058</v>
      </c>
      <c r="C372" s="174" t="s">
        <v>379</v>
      </c>
      <c r="D372" s="170" t="s">
        <v>1063</v>
      </c>
      <c r="E372" s="170" t="s">
        <v>1068</v>
      </c>
      <c r="F372" s="169" t="s">
        <v>28</v>
      </c>
      <c r="G372" s="171">
        <v>7346.8</v>
      </c>
      <c r="H372" s="171"/>
      <c r="I372" s="172">
        <f t="shared" si="8"/>
        <v>7346.8</v>
      </c>
      <c r="J372" s="173"/>
      <c r="K372" s="110"/>
      <c r="L372" s="53"/>
    </row>
    <row r="373" spans="1:12" s="8" customFormat="1" ht="22.9" hidden="1" customHeight="1" x14ac:dyDescent="0.35">
      <c r="A373" s="41">
        <v>1516</v>
      </c>
      <c r="B373" s="169" t="s">
        <v>1059</v>
      </c>
      <c r="C373" s="174" t="s">
        <v>379</v>
      </c>
      <c r="D373" s="170" t="s">
        <v>1064</v>
      </c>
      <c r="E373" s="170" t="s">
        <v>1069</v>
      </c>
      <c r="F373" s="169" t="s">
        <v>28</v>
      </c>
      <c r="G373" s="171">
        <v>8332.7199999999993</v>
      </c>
      <c r="H373" s="171"/>
      <c r="I373" s="172">
        <f t="shared" si="8"/>
        <v>8332.7199999999993</v>
      </c>
      <c r="J373" s="173"/>
      <c r="K373" s="110"/>
      <c r="L373" s="53"/>
    </row>
    <row r="374" spans="1:12" s="8" customFormat="1" ht="22.9" hidden="1" customHeight="1" x14ac:dyDescent="0.35">
      <c r="A374" s="41">
        <v>1516</v>
      </c>
      <c r="B374" s="169" t="s">
        <v>1060</v>
      </c>
      <c r="C374" s="174" t="s">
        <v>379</v>
      </c>
      <c r="D374" s="170" t="s">
        <v>1065</v>
      </c>
      <c r="E374" s="170" t="s">
        <v>1070</v>
      </c>
      <c r="F374" s="169" t="s">
        <v>28</v>
      </c>
      <c r="G374" s="171">
        <v>4650.6000000000004</v>
      </c>
      <c r="H374" s="171"/>
      <c r="I374" s="172">
        <f t="shared" si="8"/>
        <v>4650.6000000000004</v>
      </c>
      <c r="J374" s="173"/>
      <c r="K374" s="110"/>
      <c r="L374" s="53"/>
    </row>
    <row r="375" spans="1:12" s="8" customFormat="1" ht="22.9" hidden="1" customHeight="1" x14ac:dyDescent="0.35">
      <c r="A375" s="41">
        <v>1516</v>
      </c>
      <c r="B375" s="169" t="s">
        <v>1074</v>
      </c>
      <c r="C375" s="174" t="s">
        <v>379</v>
      </c>
      <c r="D375" s="170" t="s">
        <v>1080</v>
      </c>
      <c r="E375" s="170" t="s">
        <v>1081</v>
      </c>
      <c r="F375" s="169" t="s">
        <v>9</v>
      </c>
      <c r="G375" s="171">
        <v>261</v>
      </c>
      <c r="H375" s="171"/>
      <c r="I375" s="172">
        <f t="shared" si="8"/>
        <v>261</v>
      </c>
      <c r="J375" s="173"/>
      <c r="K375" s="110"/>
      <c r="L375" s="53"/>
    </row>
    <row r="376" spans="1:12" s="8" customFormat="1" ht="22.9" hidden="1" customHeight="1" x14ac:dyDescent="0.35">
      <c r="A376" s="41">
        <v>1516</v>
      </c>
      <c r="B376" s="169" t="s">
        <v>1075</v>
      </c>
      <c r="C376" s="174" t="s">
        <v>379</v>
      </c>
      <c r="D376" s="170" t="s">
        <v>1000</v>
      </c>
      <c r="E376" s="170" t="s">
        <v>1072</v>
      </c>
      <c r="F376" s="169" t="s">
        <v>9</v>
      </c>
      <c r="G376" s="171">
        <v>261</v>
      </c>
      <c r="H376" s="171"/>
      <c r="I376" s="172">
        <f t="shared" si="8"/>
        <v>261</v>
      </c>
      <c r="J376" s="173"/>
      <c r="K376" s="110"/>
      <c r="L376" s="53"/>
    </row>
    <row r="377" spans="1:12" s="8" customFormat="1" ht="22.9" hidden="1" customHeight="1" x14ac:dyDescent="0.35">
      <c r="A377" s="41">
        <v>1516</v>
      </c>
      <c r="B377" s="169" t="s">
        <v>1076</v>
      </c>
      <c r="C377" s="174" t="s">
        <v>379</v>
      </c>
      <c r="D377" s="170" t="s">
        <v>1062</v>
      </c>
      <c r="E377" s="170" t="s">
        <v>1067</v>
      </c>
      <c r="F377" s="169" t="s">
        <v>9</v>
      </c>
      <c r="G377" s="171">
        <v>3483.27</v>
      </c>
      <c r="H377" s="171"/>
      <c r="I377" s="172">
        <f t="shared" si="8"/>
        <v>3483.27</v>
      </c>
      <c r="J377" s="173"/>
      <c r="K377" s="110"/>
      <c r="L377" s="53"/>
    </row>
    <row r="378" spans="1:12" s="8" customFormat="1" ht="22.9" hidden="1" customHeight="1" x14ac:dyDescent="0.35">
      <c r="A378" s="41">
        <v>1516</v>
      </c>
      <c r="B378" s="169" t="s">
        <v>1077</v>
      </c>
      <c r="C378" s="174" t="s">
        <v>379</v>
      </c>
      <c r="D378" s="170" t="s">
        <v>1063</v>
      </c>
      <c r="E378" s="170" t="s">
        <v>1068</v>
      </c>
      <c r="F378" s="169" t="s">
        <v>9</v>
      </c>
      <c r="G378" s="171">
        <v>2651.01</v>
      </c>
      <c r="H378" s="171"/>
      <c r="I378" s="172">
        <f t="shared" si="8"/>
        <v>2651.01</v>
      </c>
      <c r="J378" s="173"/>
      <c r="K378" s="110"/>
      <c r="L378" s="53"/>
    </row>
    <row r="379" spans="1:12" s="8" customFormat="1" ht="22.9" hidden="1" customHeight="1" x14ac:dyDescent="0.35">
      <c r="A379" s="41">
        <v>1516</v>
      </c>
      <c r="B379" s="169" t="s">
        <v>1078</v>
      </c>
      <c r="C379" s="174" t="s">
        <v>379</v>
      </c>
      <c r="D379" s="170" t="s">
        <v>1064</v>
      </c>
      <c r="E379" s="170" t="s">
        <v>1069</v>
      </c>
      <c r="F379" s="169" t="s">
        <v>9</v>
      </c>
      <c r="G379" s="171">
        <v>2776.14</v>
      </c>
      <c r="H379" s="171"/>
      <c r="I379" s="172">
        <f t="shared" si="8"/>
        <v>2776.14</v>
      </c>
      <c r="J379" s="173"/>
      <c r="K379" s="110"/>
      <c r="L379" s="53"/>
    </row>
    <row r="380" spans="1:12" s="8" customFormat="1" ht="22.9" hidden="1" customHeight="1" x14ac:dyDescent="0.35">
      <c r="A380" s="41">
        <v>1516</v>
      </c>
      <c r="B380" s="169" t="s">
        <v>1079</v>
      </c>
      <c r="C380" s="174" t="s">
        <v>379</v>
      </c>
      <c r="D380" s="170" t="s">
        <v>1065</v>
      </c>
      <c r="E380" s="170" t="s">
        <v>1070</v>
      </c>
      <c r="F380" s="169" t="s">
        <v>9</v>
      </c>
      <c r="G380" s="171">
        <v>2196.08</v>
      </c>
      <c r="H380" s="171"/>
      <c r="I380" s="172">
        <f t="shared" si="8"/>
        <v>2196.08</v>
      </c>
      <c r="J380" s="173"/>
      <c r="K380" s="110"/>
      <c r="L380" s="53"/>
    </row>
    <row r="381" spans="1:12" s="8" customFormat="1" ht="22.9" hidden="1" customHeight="1" x14ac:dyDescent="0.25">
      <c r="A381" s="19"/>
      <c r="B381" s="7"/>
      <c r="C381" s="7"/>
      <c r="D381" s="7"/>
      <c r="E381" s="7"/>
      <c r="F381" s="7"/>
      <c r="G381" s="74"/>
      <c r="H381" s="49" t="s">
        <v>782</v>
      </c>
      <c r="I381" s="55">
        <f>SUM(I321:I380)</f>
        <v>54797.759999999995</v>
      </c>
      <c r="J381" s="68"/>
      <c r="K381" s="68"/>
      <c r="L381" s="53"/>
    </row>
    <row r="382" spans="1:12" s="8" customFormat="1" ht="22.9" hidden="1" customHeight="1" thickBot="1" x14ac:dyDescent="0.4">
      <c r="A382" s="20">
        <v>1528</v>
      </c>
      <c r="B382" s="21" t="s">
        <v>172</v>
      </c>
      <c r="C382" s="21" t="s">
        <v>173</v>
      </c>
      <c r="D382" s="21"/>
      <c r="E382" s="21" t="s">
        <v>174</v>
      </c>
      <c r="F382" s="21" t="s">
        <v>25</v>
      </c>
      <c r="G382" s="22">
        <v>180.91</v>
      </c>
      <c r="H382" s="22"/>
      <c r="I382" s="23">
        <v>180.91</v>
      </c>
      <c r="J382" s="68"/>
      <c r="K382" s="73" t="s">
        <v>812</v>
      </c>
      <c r="L382" s="53"/>
    </row>
    <row r="383" spans="1:12" s="8" customFormat="1" ht="22.9" hidden="1" customHeight="1" thickBot="1" x14ac:dyDescent="0.4">
      <c r="A383" s="20">
        <v>1528</v>
      </c>
      <c r="B383" s="21" t="s">
        <v>175</v>
      </c>
      <c r="C383" s="21" t="s">
        <v>173</v>
      </c>
      <c r="D383" s="21"/>
      <c r="E383" s="21" t="s">
        <v>174</v>
      </c>
      <c r="F383" s="21" t="s">
        <v>25</v>
      </c>
      <c r="G383" s="22">
        <v>403.2</v>
      </c>
      <c r="H383" s="22"/>
      <c r="I383" s="23">
        <v>403.2</v>
      </c>
      <c r="J383" s="68"/>
      <c r="K383" s="73" t="s">
        <v>812</v>
      </c>
      <c r="L383" s="53"/>
    </row>
    <row r="384" spans="1:12" s="8" customFormat="1" ht="22.9" hidden="1" customHeight="1" thickBot="1" x14ac:dyDescent="0.4">
      <c r="A384" s="20">
        <v>1528</v>
      </c>
      <c r="B384" s="21" t="s">
        <v>176</v>
      </c>
      <c r="C384" s="21" t="s">
        <v>173</v>
      </c>
      <c r="D384" s="21"/>
      <c r="E384" s="21" t="s">
        <v>174</v>
      </c>
      <c r="F384" s="21" t="s">
        <v>25</v>
      </c>
      <c r="G384" s="22">
        <v>403.2</v>
      </c>
      <c r="H384" s="22"/>
      <c r="I384" s="23">
        <v>403.2</v>
      </c>
      <c r="J384" s="72"/>
      <c r="K384" s="73" t="s">
        <v>812</v>
      </c>
      <c r="L384" s="53"/>
    </row>
    <row r="385" spans="1:13" s="8" customFormat="1" ht="22.9" hidden="1" customHeight="1" x14ac:dyDescent="0.25">
      <c r="A385" s="19"/>
      <c r="B385" s="7"/>
      <c r="C385" s="7"/>
      <c r="D385" s="7"/>
      <c r="E385" s="7"/>
      <c r="F385" s="7"/>
      <c r="G385" s="74"/>
      <c r="H385" s="49" t="s">
        <v>782</v>
      </c>
      <c r="I385" s="56">
        <f>SUM(I382:I384)</f>
        <v>987.31</v>
      </c>
      <c r="J385" s="68"/>
      <c r="K385" s="68"/>
      <c r="L385" s="53"/>
    </row>
    <row r="386" spans="1:13" s="8" customFormat="1" ht="22.9" hidden="1" customHeight="1" thickBot="1" x14ac:dyDescent="0.4">
      <c r="A386" s="20">
        <v>1562</v>
      </c>
      <c r="B386" s="21" t="s">
        <v>191</v>
      </c>
      <c r="C386" s="21" t="s">
        <v>192</v>
      </c>
      <c r="D386" s="21" t="s">
        <v>19</v>
      </c>
      <c r="E386" s="21" t="s">
        <v>20</v>
      </c>
      <c r="F386" s="21" t="s">
        <v>193</v>
      </c>
      <c r="G386" s="22">
        <v>16117.92</v>
      </c>
      <c r="H386" s="22">
        <v>16117.92</v>
      </c>
      <c r="I386" s="23">
        <f>G386-H386</f>
        <v>0</v>
      </c>
      <c r="J386" s="72"/>
      <c r="K386" s="73" t="s">
        <v>812</v>
      </c>
      <c r="L386" s="53"/>
      <c r="M386" s="8" t="s">
        <v>1045</v>
      </c>
    </row>
    <row r="387" spans="1:13" s="8" customFormat="1" ht="22.9" hidden="1" customHeight="1" x14ac:dyDescent="0.25">
      <c r="A387" s="19"/>
      <c r="B387" s="7"/>
      <c r="C387" s="7"/>
      <c r="D387" s="7"/>
      <c r="E387" s="7"/>
      <c r="F387" s="7"/>
      <c r="G387" s="74"/>
      <c r="H387" s="49" t="s">
        <v>782</v>
      </c>
      <c r="I387" s="56">
        <f>SUM(I386)</f>
        <v>0</v>
      </c>
      <c r="J387" s="68"/>
      <c r="K387" s="68"/>
      <c r="L387" s="53"/>
    </row>
    <row r="388" spans="1:13" s="8" customFormat="1" ht="22.9" hidden="1" customHeight="1" thickBot="1" x14ac:dyDescent="0.4">
      <c r="A388" s="24">
        <v>1649</v>
      </c>
      <c r="B388" s="21" t="s">
        <v>223</v>
      </c>
      <c r="C388" s="21" t="s">
        <v>203</v>
      </c>
      <c r="D388" s="21" t="s">
        <v>224</v>
      </c>
      <c r="E388" s="21" t="s">
        <v>225</v>
      </c>
      <c r="F388" s="21" t="s">
        <v>9</v>
      </c>
      <c r="G388" s="22">
        <v>38.799999999999997</v>
      </c>
      <c r="H388" s="22"/>
      <c r="I388" s="23">
        <v>38.799999999999997</v>
      </c>
      <c r="J388" s="68"/>
      <c r="K388" s="73" t="s">
        <v>815</v>
      </c>
      <c r="L388" s="53"/>
    </row>
    <row r="389" spans="1:13" s="8" customFormat="1" ht="22.9" hidden="1" customHeight="1" thickBot="1" x14ac:dyDescent="0.4">
      <c r="A389" s="24">
        <v>1649</v>
      </c>
      <c r="B389" s="21" t="s">
        <v>226</v>
      </c>
      <c r="C389" s="21" t="s">
        <v>203</v>
      </c>
      <c r="D389" s="21" t="s">
        <v>227</v>
      </c>
      <c r="E389" s="21" t="s">
        <v>228</v>
      </c>
      <c r="F389" s="21" t="s">
        <v>9</v>
      </c>
      <c r="G389" s="22">
        <v>295.85000000000002</v>
      </c>
      <c r="H389" s="22"/>
      <c r="I389" s="23">
        <v>295.85000000000002</v>
      </c>
      <c r="J389" s="68"/>
      <c r="K389" s="73" t="s">
        <v>815</v>
      </c>
      <c r="L389" s="53"/>
    </row>
    <row r="390" spans="1:13" s="8" customFormat="1" ht="22.9" hidden="1" customHeight="1" thickBot="1" x14ac:dyDescent="0.4">
      <c r="A390" s="24">
        <v>1649</v>
      </c>
      <c r="B390" s="21" t="s">
        <v>791</v>
      </c>
      <c r="C390" s="21" t="s">
        <v>203</v>
      </c>
      <c r="D390" s="21" t="s">
        <v>805</v>
      </c>
      <c r="E390" s="21" t="s">
        <v>807</v>
      </c>
      <c r="F390" s="21" t="s">
        <v>25</v>
      </c>
      <c r="G390" s="22">
        <v>246.38</v>
      </c>
      <c r="H390" s="22">
        <v>246</v>
      </c>
      <c r="I390" s="23">
        <f>G390-H390</f>
        <v>0.37999999999999545</v>
      </c>
      <c r="J390" s="68"/>
      <c r="K390" s="73" t="s">
        <v>815</v>
      </c>
      <c r="L390" s="53"/>
    </row>
    <row r="391" spans="1:13" s="8" customFormat="1" ht="22.9" hidden="1" customHeight="1" thickBot="1" x14ac:dyDescent="0.4">
      <c r="A391" s="24">
        <v>1649</v>
      </c>
      <c r="B391" s="21" t="s">
        <v>792</v>
      </c>
      <c r="C391" s="21" t="s">
        <v>203</v>
      </c>
      <c r="D391" s="21" t="s">
        <v>806</v>
      </c>
      <c r="E391" s="21" t="s">
        <v>808</v>
      </c>
      <c r="F391" s="21" t="s">
        <v>25</v>
      </c>
      <c r="G391" s="22">
        <v>48.02</v>
      </c>
      <c r="H391" s="22"/>
      <c r="I391" s="23">
        <f t="shared" ref="I391:I392" si="9">G391-H391</f>
        <v>48.02</v>
      </c>
      <c r="J391" s="68"/>
      <c r="K391" s="73" t="s">
        <v>815</v>
      </c>
      <c r="L391" s="53"/>
    </row>
    <row r="392" spans="1:13" s="8" customFormat="1" ht="22.9" hidden="1" customHeight="1" thickBot="1" x14ac:dyDescent="0.4">
      <c r="A392" s="24">
        <v>1649</v>
      </c>
      <c r="B392" s="21" t="s">
        <v>793</v>
      </c>
      <c r="C392" s="21" t="s">
        <v>203</v>
      </c>
      <c r="D392" s="21" t="s">
        <v>227</v>
      </c>
      <c r="E392" s="21" t="s">
        <v>809</v>
      </c>
      <c r="F392" s="21" t="s">
        <v>25</v>
      </c>
      <c r="G392" s="22">
        <v>470.16</v>
      </c>
      <c r="H392" s="22"/>
      <c r="I392" s="23">
        <f t="shared" si="9"/>
        <v>470.16</v>
      </c>
      <c r="J392" s="68"/>
      <c r="K392" s="73" t="s">
        <v>815</v>
      </c>
      <c r="L392" s="53"/>
    </row>
    <row r="393" spans="1:13" s="8" customFormat="1" ht="22.9" hidden="1" customHeight="1" thickBot="1" x14ac:dyDescent="0.4">
      <c r="A393" s="20">
        <v>1649</v>
      </c>
      <c r="B393" s="21" t="s">
        <v>202</v>
      </c>
      <c r="C393" s="21" t="s">
        <v>203</v>
      </c>
      <c r="D393" s="21" t="s">
        <v>19</v>
      </c>
      <c r="E393" s="21" t="s">
        <v>20</v>
      </c>
      <c r="F393" s="21" t="s">
        <v>16</v>
      </c>
      <c r="G393" s="22">
        <v>49.33</v>
      </c>
      <c r="H393" s="22"/>
      <c r="I393" s="23">
        <v>49.33</v>
      </c>
      <c r="J393" s="68"/>
      <c r="K393" s="73" t="s">
        <v>815</v>
      </c>
      <c r="L393" s="53"/>
    </row>
    <row r="394" spans="1:13" s="8" customFormat="1" ht="22.9" hidden="1" customHeight="1" thickBot="1" x14ac:dyDescent="0.4">
      <c r="A394" s="24">
        <v>1649</v>
      </c>
      <c r="B394" s="21" t="s">
        <v>229</v>
      </c>
      <c r="C394" s="21" t="s">
        <v>203</v>
      </c>
      <c r="D394" s="21" t="s">
        <v>214</v>
      </c>
      <c r="E394" s="21" t="s">
        <v>215</v>
      </c>
      <c r="F394" s="21" t="s">
        <v>16</v>
      </c>
      <c r="G394" s="22">
        <v>12.55</v>
      </c>
      <c r="H394" s="22"/>
      <c r="I394" s="23">
        <v>12.55</v>
      </c>
      <c r="J394" s="68"/>
      <c r="K394" s="73" t="s">
        <v>815</v>
      </c>
      <c r="L394" s="53"/>
    </row>
    <row r="395" spans="1:13" s="8" customFormat="1" ht="22.9" hidden="1" customHeight="1" thickBot="1" x14ac:dyDescent="0.4">
      <c r="A395" s="24">
        <v>1649</v>
      </c>
      <c r="B395" s="21" t="s">
        <v>230</v>
      </c>
      <c r="C395" s="21" t="s">
        <v>203</v>
      </c>
      <c r="D395" s="21" t="s">
        <v>231</v>
      </c>
      <c r="E395" s="21" t="s">
        <v>232</v>
      </c>
      <c r="F395" s="21" t="s">
        <v>16</v>
      </c>
      <c r="G395" s="22">
        <v>1.1100000000000001</v>
      </c>
      <c r="H395" s="22"/>
      <c r="I395" s="23">
        <v>1.1100000000000001</v>
      </c>
      <c r="J395" s="68"/>
      <c r="K395" s="73" t="s">
        <v>815</v>
      </c>
      <c r="L395" s="53"/>
    </row>
    <row r="396" spans="1:13" s="8" customFormat="1" ht="22.9" hidden="1" customHeight="1" thickBot="1" x14ac:dyDescent="0.4">
      <c r="A396" s="24">
        <v>1649</v>
      </c>
      <c r="B396" s="21" t="s">
        <v>233</v>
      </c>
      <c r="C396" s="21" t="s">
        <v>203</v>
      </c>
      <c r="D396" s="21" t="s">
        <v>217</v>
      </c>
      <c r="E396" s="21" t="s">
        <v>220</v>
      </c>
      <c r="F396" s="21" t="s">
        <v>16</v>
      </c>
      <c r="G396" s="22">
        <v>1.54</v>
      </c>
      <c r="H396" s="22"/>
      <c r="I396" s="23">
        <v>1.54</v>
      </c>
      <c r="J396" s="68"/>
      <c r="K396" s="73" t="s">
        <v>815</v>
      </c>
      <c r="L396" s="53"/>
    </row>
    <row r="397" spans="1:13" s="8" customFormat="1" ht="22.9" hidden="1" customHeight="1" thickBot="1" x14ac:dyDescent="0.4">
      <c r="A397" s="24">
        <v>1649</v>
      </c>
      <c r="B397" s="21" t="s">
        <v>1002</v>
      </c>
      <c r="C397" s="21" t="s">
        <v>203</v>
      </c>
      <c r="D397" s="21" t="s">
        <v>217</v>
      </c>
      <c r="E397" s="21" t="s">
        <v>218</v>
      </c>
      <c r="F397" s="21" t="s">
        <v>16</v>
      </c>
      <c r="G397" s="22">
        <v>1.68</v>
      </c>
      <c r="H397" s="22"/>
      <c r="I397" s="23">
        <v>1.68</v>
      </c>
      <c r="J397" s="71"/>
      <c r="K397" s="73" t="s">
        <v>815</v>
      </c>
      <c r="L397" s="53"/>
    </row>
    <row r="398" spans="1:13" s="8" customFormat="1" ht="22.9" hidden="1" customHeight="1" x14ac:dyDescent="0.25">
      <c r="A398" s="19"/>
      <c r="B398" s="7"/>
      <c r="C398" s="7"/>
      <c r="D398" s="7"/>
      <c r="E398" s="7"/>
      <c r="F398" s="7"/>
      <c r="G398" s="74"/>
      <c r="H398" s="49" t="s">
        <v>782</v>
      </c>
      <c r="I398" s="56">
        <f>SUM(I388:I397)</f>
        <v>919.42</v>
      </c>
      <c r="J398" s="68"/>
      <c r="K398" s="68"/>
      <c r="L398" s="53"/>
    </row>
    <row r="399" spans="1:13" s="8" customFormat="1" ht="22.9" hidden="1" customHeight="1" thickBot="1" x14ac:dyDescent="0.4">
      <c r="A399" s="24">
        <v>1650</v>
      </c>
      <c r="B399" s="43" t="s">
        <v>532</v>
      </c>
      <c r="C399" s="21" t="s">
        <v>533</v>
      </c>
      <c r="D399" s="21" t="s">
        <v>534</v>
      </c>
      <c r="E399" s="21" t="s">
        <v>535</v>
      </c>
      <c r="F399" s="21" t="s">
        <v>25</v>
      </c>
      <c r="G399" s="22">
        <v>1958.4</v>
      </c>
      <c r="H399" s="22">
        <v>1458.4</v>
      </c>
      <c r="I399" s="23">
        <f>G399-H399</f>
        <v>500</v>
      </c>
      <c r="J399" s="71"/>
      <c r="K399" s="73" t="s">
        <v>816</v>
      </c>
      <c r="L399" s="53"/>
    </row>
    <row r="400" spans="1:13" s="8" customFormat="1" ht="22.9" hidden="1" customHeight="1" x14ac:dyDescent="0.25">
      <c r="A400" s="78">
        <v>1650</v>
      </c>
      <c r="B400" s="21" t="s">
        <v>799</v>
      </c>
      <c r="C400" s="79" t="s">
        <v>533</v>
      </c>
      <c r="D400" s="21" t="s">
        <v>19</v>
      </c>
      <c r="E400" s="21" t="s">
        <v>20</v>
      </c>
      <c r="F400" s="21" t="s">
        <v>16</v>
      </c>
      <c r="G400" s="22">
        <v>5.84</v>
      </c>
      <c r="H400" s="22">
        <v>0.91</v>
      </c>
      <c r="I400" s="23">
        <f>G400-H400</f>
        <v>4.93</v>
      </c>
      <c r="J400" s="68"/>
      <c r="K400" s="68"/>
      <c r="L400" s="53"/>
    </row>
    <row r="401" spans="1:12" s="8" customFormat="1" ht="22.9" hidden="1" customHeight="1" x14ac:dyDescent="0.25">
      <c r="A401" s="78">
        <v>1650</v>
      </c>
      <c r="B401" s="21" t="s">
        <v>800</v>
      </c>
      <c r="C401" s="79" t="s">
        <v>533</v>
      </c>
      <c r="D401" s="21" t="s">
        <v>231</v>
      </c>
      <c r="E401" s="21" t="s">
        <v>232</v>
      </c>
      <c r="F401" s="21" t="s">
        <v>16</v>
      </c>
      <c r="G401" s="80">
        <v>0.95</v>
      </c>
      <c r="H401" s="22"/>
      <c r="I401" s="23">
        <v>0.95</v>
      </c>
      <c r="J401" s="68"/>
      <c r="K401" s="68"/>
      <c r="L401" s="53"/>
    </row>
    <row r="402" spans="1:12" s="8" customFormat="1" ht="22.9" hidden="1" customHeight="1" x14ac:dyDescent="0.25">
      <c r="A402" s="78">
        <v>1650</v>
      </c>
      <c r="B402" s="21" t="s">
        <v>801</v>
      </c>
      <c r="C402" s="79" t="s">
        <v>533</v>
      </c>
      <c r="D402" s="21" t="s">
        <v>429</v>
      </c>
      <c r="E402" s="21" t="s">
        <v>430</v>
      </c>
      <c r="F402" s="21" t="s">
        <v>16</v>
      </c>
      <c r="G402" s="80">
        <v>4.96</v>
      </c>
      <c r="H402" s="22"/>
      <c r="I402" s="23">
        <v>4.96</v>
      </c>
      <c r="J402" s="68"/>
      <c r="K402" s="68"/>
      <c r="L402" s="53"/>
    </row>
    <row r="403" spans="1:12" s="8" customFormat="1" ht="22.9" hidden="1" customHeight="1" x14ac:dyDescent="0.25">
      <c r="A403" s="78">
        <v>1650</v>
      </c>
      <c r="B403" s="21" t="s">
        <v>802</v>
      </c>
      <c r="C403" s="79" t="s">
        <v>533</v>
      </c>
      <c r="D403" s="21" t="s">
        <v>429</v>
      </c>
      <c r="E403" s="21" t="s">
        <v>430</v>
      </c>
      <c r="F403" s="21" t="s">
        <v>16</v>
      </c>
      <c r="G403" s="80">
        <v>4.38</v>
      </c>
      <c r="H403" s="22"/>
      <c r="I403" s="23">
        <v>4.38</v>
      </c>
      <c r="J403" s="68"/>
      <c r="K403" s="68"/>
      <c r="L403" s="53"/>
    </row>
    <row r="404" spans="1:12" s="8" customFormat="1" ht="22.9" hidden="1" customHeight="1" x14ac:dyDescent="0.25">
      <c r="A404" s="78">
        <v>1650</v>
      </c>
      <c r="B404" s="21" t="s">
        <v>803</v>
      </c>
      <c r="C404" s="79" t="s">
        <v>533</v>
      </c>
      <c r="D404" s="21" t="s">
        <v>217</v>
      </c>
      <c r="E404" s="21" t="s">
        <v>220</v>
      </c>
      <c r="F404" s="21" t="s">
        <v>16</v>
      </c>
      <c r="G404" s="80">
        <v>10.06</v>
      </c>
      <c r="H404" s="22"/>
      <c r="I404" s="23">
        <v>10.06</v>
      </c>
      <c r="J404" s="68"/>
      <c r="K404" s="68"/>
      <c r="L404" s="53"/>
    </row>
    <row r="405" spans="1:12" s="8" customFormat="1" ht="22.9" hidden="1" customHeight="1" x14ac:dyDescent="0.25">
      <c r="A405" s="78">
        <v>1650</v>
      </c>
      <c r="B405" s="43" t="s">
        <v>804</v>
      </c>
      <c r="C405" s="37" t="s">
        <v>533</v>
      </c>
      <c r="D405" s="43" t="s">
        <v>217</v>
      </c>
      <c r="E405" s="43" t="s">
        <v>220</v>
      </c>
      <c r="F405" s="43" t="s">
        <v>16</v>
      </c>
      <c r="G405" s="124">
        <v>0.65</v>
      </c>
      <c r="H405" s="47"/>
      <c r="I405" s="63">
        <v>0.65</v>
      </c>
      <c r="J405" s="68"/>
      <c r="K405" s="68"/>
      <c r="L405" s="53"/>
    </row>
    <row r="406" spans="1:12" s="8" customFormat="1" ht="22.9" hidden="1" customHeight="1" x14ac:dyDescent="0.25">
      <c r="A406" s="52"/>
      <c r="B406" s="53"/>
      <c r="C406" s="53"/>
      <c r="D406" s="53"/>
      <c r="E406" s="53"/>
      <c r="F406" s="53"/>
      <c r="G406" s="75"/>
      <c r="H406" s="54" t="s">
        <v>782</v>
      </c>
      <c r="I406" s="125">
        <f>SUM(I399:I405)</f>
        <v>525.92999999999995</v>
      </c>
      <c r="J406" s="53"/>
      <c r="K406" s="68"/>
      <c r="L406" s="53"/>
    </row>
    <row r="407" spans="1:12" s="8" customFormat="1" ht="22.9" hidden="1" customHeight="1" x14ac:dyDescent="0.35">
      <c r="A407" s="126">
        <v>1737</v>
      </c>
      <c r="B407" s="127" t="s">
        <v>955</v>
      </c>
      <c r="C407" s="127" t="s">
        <v>946</v>
      </c>
      <c r="D407" s="127" t="s">
        <v>884</v>
      </c>
      <c r="E407" s="127" t="s">
        <v>852</v>
      </c>
      <c r="F407" s="127" t="s">
        <v>932</v>
      </c>
      <c r="G407" s="92">
        <v>176.96</v>
      </c>
      <c r="H407" s="128"/>
      <c r="I407" s="129">
        <f>G407-H407</f>
        <v>176.96</v>
      </c>
      <c r="J407" s="147" t="s">
        <v>989</v>
      </c>
      <c r="K407" s="110" t="s">
        <v>983</v>
      </c>
      <c r="L407" s="53"/>
    </row>
    <row r="408" spans="1:12" s="8" customFormat="1" ht="22.9" hidden="1" customHeight="1" x14ac:dyDescent="0.35">
      <c r="A408" s="126">
        <v>1737</v>
      </c>
      <c r="B408" s="127" t="s">
        <v>956</v>
      </c>
      <c r="C408" s="127" t="s">
        <v>946</v>
      </c>
      <c r="D408" s="127" t="s">
        <v>884</v>
      </c>
      <c r="E408" s="127" t="s">
        <v>852</v>
      </c>
      <c r="F408" s="127" t="s">
        <v>932</v>
      </c>
      <c r="G408" s="92">
        <v>176.96</v>
      </c>
      <c r="H408" s="128"/>
      <c r="I408" s="129">
        <f t="shared" ref="I408:I436" si="10">G408-H408</f>
        <v>176.96</v>
      </c>
      <c r="J408" s="147" t="s">
        <v>989</v>
      </c>
      <c r="K408" s="110" t="s">
        <v>983</v>
      </c>
      <c r="L408" s="53"/>
    </row>
    <row r="409" spans="1:12" s="8" customFormat="1" ht="22.9" hidden="1" customHeight="1" x14ac:dyDescent="0.35">
      <c r="A409" s="126">
        <v>1737</v>
      </c>
      <c r="B409" s="127" t="s">
        <v>957</v>
      </c>
      <c r="C409" s="127" t="s">
        <v>946</v>
      </c>
      <c r="D409" s="127" t="s">
        <v>884</v>
      </c>
      <c r="E409" s="127" t="s">
        <v>852</v>
      </c>
      <c r="F409" s="127" t="s">
        <v>932</v>
      </c>
      <c r="G409" s="92">
        <v>176.96</v>
      </c>
      <c r="H409" s="128"/>
      <c r="I409" s="129">
        <f t="shared" si="10"/>
        <v>176.96</v>
      </c>
      <c r="J409" s="147" t="s">
        <v>989</v>
      </c>
      <c r="K409" s="110" t="s">
        <v>983</v>
      </c>
      <c r="L409" s="53"/>
    </row>
    <row r="410" spans="1:12" s="8" customFormat="1" ht="22.9" hidden="1" customHeight="1" x14ac:dyDescent="0.35">
      <c r="A410" s="126">
        <v>1737</v>
      </c>
      <c r="B410" s="127" t="s">
        <v>958</v>
      </c>
      <c r="C410" s="127" t="s">
        <v>946</v>
      </c>
      <c r="D410" s="127" t="s">
        <v>884</v>
      </c>
      <c r="E410" s="127" t="s">
        <v>852</v>
      </c>
      <c r="F410" s="127" t="s">
        <v>932</v>
      </c>
      <c r="G410" s="92">
        <v>176.96</v>
      </c>
      <c r="H410" s="128"/>
      <c r="I410" s="129">
        <f t="shared" si="10"/>
        <v>176.96</v>
      </c>
      <c r="J410" s="147" t="s">
        <v>989</v>
      </c>
      <c r="K410" s="110" t="s">
        <v>983</v>
      </c>
      <c r="L410" s="53"/>
    </row>
    <row r="411" spans="1:12" s="8" customFormat="1" ht="22.9" hidden="1" customHeight="1" x14ac:dyDescent="0.35">
      <c r="A411" s="126">
        <v>1737</v>
      </c>
      <c r="B411" s="127" t="s">
        <v>959</v>
      </c>
      <c r="C411" s="127" t="s">
        <v>946</v>
      </c>
      <c r="D411" s="127" t="s">
        <v>884</v>
      </c>
      <c r="E411" s="127" t="s">
        <v>852</v>
      </c>
      <c r="F411" s="127" t="s">
        <v>932</v>
      </c>
      <c r="G411" s="92">
        <v>173.23</v>
      </c>
      <c r="H411" s="128"/>
      <c r="I411" s="129">
        <f t="shared" si="10"/>
        <v>173.23</v>
      </c>
      <c r="J411" s="147" t="s">
        <v>989</v>
      </c>
      <c r="K411" s="110" t="s">
        <v>983</v>
      </c>
      <c r="L411" s="53"/>
    </row>
    <row r="412" spans="1:12" s="8" customFormat="1" ht="22.9" hidden="1" customHeight="1" x14ac:dyDescent="0.35">
      <c r="A412" s="126">
        <v>1737</v>
      </c>
      <c r="B412" s="127" t="s">
        <v>960</v>
      </c>
      <c r="C412" s="127" t="s">
        <v>946</v>
      </c>
      <c r="D412" s="127" t="s">
        <v>884</v>
      </c>
      <c r="E412" s="127" t="s">
        <v>852</v>
      </c>
      <c r="F412" s="127" t="s">
        <v>932</v>
      </c>
      <c r="G412" s="92">
        <v>173.23</v>
      </c>
      <c r="H412" s="128"/>
      <c r="I412" s="129">
        <f t="shared" si="10"/>
        <v>173.23</v>
      </c>
      <c r="J412" s="147" t="s">
        <v>989</v>
      </c>
      <c r="K412" s="110" t="s">
        <v>983</v>
      </c>
      <c r="L412" s="53"/>
    </row>
    <row r="413" spans="1:12" s="8" customFormat="1" ht="22.9" hidden="1" customHeight="1" x14ac:dyDescent="0.35">
      <c r="A413" s="126">
        <v>1737</v>
      </c>
      <c r="B413" s="127" t="s">
        <v>961</v>
      </c>
      <c r="C413" s="127" t="s">
        <v>946</v>
      </c>
      <c r="D413" s="127" t="s">
        <v>884</v>
      </c>
      <c r="E413" s="127" t="s">
        <v>852</v>
      </c>
      <c r="F413" s="127" t="s">
        <v>932</v>
      </c>
      <c r="G413" s="92">
        <v>173.23</v>
      </c>
      <c r="H413" s="128"/>
      <c r="I413" s="129">
        <f t="shared" si="10"/>
        <v>173.23</v>
      </c>
      <c r="J413" s="147" t="s">
        <v>989</v>
      </c>
      <c r="K413" s="110" t="s">
        <v>983</v>
      </c>
      <c r="L413" s="53"/>
    </row>
    <row r="414" spans="1:12" s="8" customFormat="1" ht="22.9" hidden="1" customHeight="1" x14ac:dyDescent="0.35">
      <c r="A414" s="126">
        <v>1737</v>
      </c>
      <c r="B414" s="127" t="s">
        <v>962</v>
      </c>
      <c r="C414" s="127" t="s">
        <v>946</v>
      </c>
      <c r="D414" s="127" t="s">
        <v>884</v>
      </c>
      <c r="E414" s="127" t="s">
        <v>852</v>
      </c>
      <c r="F414" s="127" t="s">
        <v>932</v>
      </c>
      <c r="G414" s="92">
        <v>173.23</v>
      </c>
      <c r="H414" s="128"/>
      <c r="I414" s="129">
        <f t="shared" si="10"/>
        <v>173.23</v>
      </c>
      <c r="J414" s="147" t="s">
        <v>989</v>
      </c>
      <c r="K414" s="110" t="s">
        <v>983</v>
      </c>
      <c r="L414" s="53"/>
    </row>
    <row r="415" spans="1:12" s="8" customFormat="1" ht="22.9" hidden="1" customHeight="1" x14ac:dyDescent="0.35">
      <c r="A415" s="126">
        <v>1737</v>
      </c>
      <c r="B415" s="127" t="s">
        <v>963</v>
      </c>
      <c r="C415" s="127" t="s">
        <v>946</v>
      </c>
      <c r="D415" s="127" t="s">
        <v>884</v>
      </c>
      <c r="E415" s="127" t="s">
        <v>852</v>
      </c>
      <c r="F415" s="127" t="s">
        <v>932</v>
      </c>
      <c r="G415" s="92">
        <v>172.66</v>
      </c>
      <c r="H415" s="128"/>
      <c r="I415" s="129">
        <f t="shared" si="10"/>
        <v>172.66</v>
      </c>
      <c r="J415" s="147" t="s">
        <v>989</v>
      </c>
      <c r="K415" s="110" t="s">
        <v>983</v>
      </c>
      <c r="L415" s="53"/>
    </row>
    <row r="416" spans="1:12" s="8" customFormat="1" ht="22.9" hidden="1" customHeight="1" x14ac:dyDescent="0.35">
      <c r="A416" s="126">
        <v>1737</v>
      </c>
      <c r="B416" s="127" t="s">
        <v>964</v>
      </c>
      <c r="C416" s="127" t="s">
        <v>946</v>
      </c>
      <c r="D416" s="127" t="s">
        <v>884</v>
      </c>
      <c r="E416" s="127" t="s">
        <v>852</v>
      </c>
      <c r="F416" s="127" t="s">
        <v>932</v>
      </c>
      <c r="G416" s="92">
        <v>172.66</v>
      </c>
      <c r="H416" s="128"/>
      <c r="I416" s="129">
        <f t="shared" si="10"/>
        <v>172.66</v>
      </c>
      <c r="J416" s="147" t="s">
        <v>989</v>
      </c>
      <c r="K416" s="110" t="s">
        <v>983</v>
      </c>
      <c r="L416" s="53"/>
    </row>
    <row r="417" spans="1:12" s="8" customFormat="1" ht="22.9" hidden="1" customHeight="1" x14ac:dyDescent="0.35">
      <c r="A417" s="126">
        <v>1737</v>
      </c>
      <c r="B417" s="127" t="s">
        <v>965</v>
      </c>
      <c r="C417" s="127" t="s">
        <v>946</v>
      </c>
      <c r="D417" s="127" t="s">
        <v>884</v>
      </c>
      <c r="E417" s="127" t="s">
        <v>852</v>
      </c>
      <c r="F417" s="127" t="s">
        <v>932</v>
      </c>
      <c r="G417" s="92">
        <v>172.66</v>
      </c>
      <c r="H417" s="128"/>
      <c r="I417" s="129">
        <f t="shared" si="10"/>
        <v>172.66</v>
      </c>
      <c r="J417" s="147" t="s">
        <v>989</v>
      </c>
      <c r="K417" s="110" t="s">
        <v>983</v>
      </c>
      <c r="L417" s="53"/>
    </row>
    <row r="418" spans="1:12" s="8" customFormat="1" ht="22.9" hidden="1" customHeight="1" x14ac:dyDescent="0.35">
      <c r="A418" s="126">
        <v>1737</v>
      </c>
      <c r="B418" s="127" t="s">
        <v>966</v>
      </c>
      <c r="C418" s="127" t="s">
        <v>946</v>
      </c>
      <c r="D418" s="127" t="s">
        <v>884</v>
      </c>
      <c r="E418" s="127" t="s">
        <v>852</v>
      </c>
      <c r="F418" s="127" t="s">
        <v>932</v>
      </c>
      <c r="G418" s="92">
        <v>176.96</v>
      </c>
      <c r="H418" s="128"/>
      <c r="I418" s="129">
        <f t="shared" si="10"/>
        <v>176.96</v>
      </c>
      <c r="J418" s="147" t="s">
        <v>989</v>
      </c>
      <c r="K418" s="110" t="s">
        <v>983</v>
      </c>
      <c r="L418" s="53"/>
    </row>
    <row r="419" spans="1:12" s="8" customFormat="1" ht="22.9" hidden="1" customHeight="1" x14ac:dyDescent="0.35">
      <c r="A419" s="126">
        <v>1737</v>
      </c>
      <c r="B419" s="127" t="s">
        <v>967</v>
      </c>
      <c r="C419" s="127" t="s">
        <v>946</v>
      </c>
      <c r="D419" s="127" t="s">
        <v>884</v>
      </c>
      <c r="E419" s="127" t="s">
        <v>852</v>
      </c>
      <c r="F419" s="127" t="s">
        <v>932</v>
      </c>
      <c r="G419" s="92">
        <v>176.96</v>
      </c>
      <c r="H419" s="128"/>
      <c r="I419" s="129">
        <f t="shared" si="10"/>
        <v>176.96</v>
      </c>
      <c r="J419" s="147" t="s">
        <v>989</v>
      </c>
      <c r="K419" s="110" t="s">
        <v>983</v>
      </c>
      <c r="L419" s="53"/>
    </row>
    <row r="420" spans="1:12" s="8" customFormat="1" ht="22.9" hidden="1" customHeight="1" x14ac:dyDescent="0.35">
      <c r="A420" s="126">
        <v>1737</v>
      </c>
      <c r="B420" s="127" t="s">
        <v>968</v>
      </c>
      <c r="C420" s="127" t="s">
        <v>946</v>
      </c>
      <c r="D420" s="127" t="s">
        <v>884</v>
      </c>
      <c r="E420" s="127" t="s">
        <v>852</v>
      </c>
      <c r="F420" s="127" t="s">
        <v>932</v>
      </c>
      <c r="G420" s="92">
        <v>176.96</v>
      </c>
      <c r="H420" s="128"/>
      <c r="I420" s="129">
        <f t="shared" si="10"/>
        <v>176.96</v>
      </c>
      <c r="J420" s="147" t="s">
        <v>989</v>
      </c>
      <c r="K420" s="110" t="s">
        <v>983</v>
      </c>
      <c r="L420" s="53"/>
    </row>
    <row r="421" spans="1:12" s="8" customFormat="1" ht="22.9" hidden="1" customHeight="1" x14ac:dyDescent="0.35">
      <c r="A421" s="126">
        <v>1737</v>
      </c>
      <c r="B421" s="127" t="s">
        <v>969</v>
      </c>
      <c r="C421" s="127" t="s">
        <v>946</v>
      </c>
      <c r="D421" s="127" t="s">
        <v>884</v>
      </c>
      <c r="E421" s="127" t="s">
        <v>852</v>
      </c>
      <c r="F421" s="127" t="s">
        <v>932</v>
      </c>
      <c r="G421" s="92">
        <v>176.96</v>
      </c>
      <c r="H421" s="128"/>
      <c r="I421" s="129">
        <f t="shared" si="10"/>
        <v>176.96</v>
      </c>
      <c r="J421" s="147" t="s">
        <v>989</v>
      </c>
      <c r="K421" s="110" t="s">
        <v>983</v>
      </c>
      <c r="L421" s="53"/>
    </row>
    <row r="422" spans="1:12" s="8" customFormat="1" ht="22.9" hidden="1" customHeight="1" x14ac:dyDescent="0.35">
      <c r="A422" s="126">
        <v>1737</v>
      </c>
      <c r="B422" s="127" t="s">
        <v>970</v>
      </c>
      <c r="C422" s="127" t="s">
        <v>946</v>
      </c>
      <c r="D422" s="127" t="s">
        <v>884</v>
      </c>
      <c r="E422" s="127" t="s">
        <v>852</v>
      </c>
      <c r="F422" s="127" t="s">
        <v>932</v>
      </c>
      <c r="G422" s="92">
        <v>172.66</v>
      </c>
      <c r="H422" s="128"/>
      <c r="I422" s="129">
        <f t="shared" si="10"/>
        <v>172.66</v>
      </c>
      <c r="J422" s="147" t="s">
        <v>989</v>
      </c>
      <c r="K422" s="110" t="s">
        <v>983</v>
      </c>
      <c r="L422" s="53"/>
    </row>
    <row r="423" spans="1:12" s="8" customFormat="1" ht="22.9" hidden="1" customHeight="1" x14ac:dyDescent="0.35">
      <c r="A423" s="126">
        <v>1737</v>
      </c>
      <c r="B423" s="127" t="s">
        <v>971</v>
      </c>
      <c r="C423" s="127" t="s">
        <v>946</v>
      </c>
      <c r="D423" s="127" t="s">
        <v>884</v>
      </c>
      <c r="E423" s="127" t="s">
        <v>852</v>
      </c>
      <c r="F423" s="127" t="s">
        <v>932</v>
      </c>
      <c r="G423" s="92">
        <v>172.66</v>
      </c>
      <c r="H423" s="128"/>
      <c r="I423" s="129">
        <f t="shared" si="10"/>
        <v>172.66</v>
      </c>
      <c r="J423" s="147" t="s">
        <v>989</v>
      </c>
      <c r="K423" s="110" t="s">
        <v>983</v>
      </c>
      <c r="L423" s="53"/>
    </row>
    <row r="424" spans="1:12" s="8" customFormat="1" ht="22.9" hidden="1" customHeight="1" x14ac:dyDescent="0.35">
      <c r="A424" s="126">
        <v>1737</v>
      </c>
      <c r="B424" s="127" t="s">
        <v>972</v>
      </c>
      <c r="C424" s="127" t="s">
        <v>946</v>
      </c>
      <c r="D424" s="127" t="s">
        <v>884</v>
      </c>
      <c r="E424" s="127" t="s">
        <v>852</v>
      </c>
      <c r="F424" s="127" t="s">
        <v>932</v>
      </c>
      <c r="G424" s="92">
        <v>172.66</v>
      </c>
      <c r="H424" s="128"/>
      <c r="I424" s="129">
        <f t="shared" si="10"/>
        <v>172.66</v>
      </c>
      <c r="J424" s="147" t="s">
        <v>989</v>
      </c>
      <c r="K424" s="110" t="s">
        <v>983</v>
      </c>
      <c r="L424" s="53"/>
    </row>
    <row r="425" spans="1:12" s="8" customFormat="1" ht="22.9" hidden="1" customHeight="1" x14ac:dyDescent="0.35">
      <c r="A425" s="126">
        <v>1737</v>
      </c>
      <c r="B425" s="127" t="s">
        <v>973</v>
      </c>
      <c r="C425" s="127" t="s">
        <v>946</v>
      </c>
      <c r="D425" s="127" t="s">
        <v>884</v>
      </c>
      <c r="E425" s="127" t="s">
        <v>852</v>
      </c>
      <c r="F425" s="127" t="s">
        <v>932</v>
      </c>
      <c r="G425" s="92">
        <v>172.66</v>
      </c>
      <c r="H425" s="128"/>
      <c r="I425" s="129">
        <f t="shared" si="10"/>
        <v>172.66</v>
      </c>
      <c r="J425" s="147" t="s">
        <v>989</v>
      </c>
      <c r="K425" s="110" t="s">
        <v>983</v>
      </c>
      <c r="L425" s="53"/>
    </row>
    <row r="426" spans="1:12" s="8" customFormat="1" ht="22.9" hidden="1" customHeight="1" x14ac:dyDescent="0.35">
      <c r="A426" s="126">
        <v>1737</v>
      </c>
      <c r="B426" s="127" t="s">
        <v>974</v>
      </c>
      <c r="C426" s="127" t="s">
        <v>946</v>
      </c>
      <c r="D426" s="127" t="s">
        <v>884</v>
      </c>
      <c r="E426" s="127" t="s">
        <v>852</v>
      </c>
      <c r="F426" s="127" t="s">
        <v>932</v>
      </c>
      <c r="G426" s="92">
        <v>172.66</v>
      </c>
      <c r="H426" s="128"/>
      <c r="I426" s="129">
        <f t="shared" si="10"/>
        <v>172.66</v>
      </c>
      <c r="J426" s="147" t="s">
        <v>989</v>
      </c>
      <c r="K426" s="110" t="s">
        <v>983</v>
      </c>
      <c r="L426" s="53"/>
    </row>
    <row r="427" spans="1:12" s="8" customFormat="1" ht="22.9" hidden="1" customHeight="1" x14ac:dyDescent="0.35">
      <c r="A427" s="126">
        <v>1737</v>
      </c>
      <c r="B427" s="127" t="s">
        <v>975</v>
      </c>
      <c r="C427" s="127" t="s">
        <v>946</v>
      </c>
      <c r="D427" s="127" t="s">
        <v>884</v>
      </c>
      <c r="E427" s="127" t="s">
        <v>852</v>
      </c>
      <c r="F427" s="127" t="s">
        <v>932</v>
      </c>
      <c r="G427" s="92">
        <v>172.66</v>
      </c>
      <c r="H427" s="128"/>
      <c r="I427" s="129">
        <f t="shared" si="10"/>
        <v>172.66</v>
      </c>
      <c r="J427" s="147" t="s">
        <v>989</v>
      </c>
      <c r="K427" s="110" t="s">
        <v>983</v>
      </c>
      <c r="L427" s="53"/>
    </row>
    <row r="428" spans="1:12" s="8" customFormat="1" ht="22.9" hidden="1" customHeight="1" x14ac:dyDescent="0.35">
      <c r="A428" s="126">
        <v>1737</v>
      </c>
      <c r="B428" s="127" t="s">
        <v>976</v>
      </c>
      <c r="C428" s="127" t="s">
        <v>946</v>
      </c>
      <c r="D428" s="127" t="s">
        <v>884</v>
      </c>
      <c r="E428" s="127" t="s">
        <v>852</v>
      </c>
      <c r="F428" s="127" t="s">
        <v>932</v>
      </c>
      <c r="G428" s="92">
        <v>173.23</v>
      </c>
      <c r="H428" s="128"/>
      <c r="I428" s="129">
        <f t="shared" si="10"/>
        <v>173.23</v>
      </c>
      <c r="J428" s="147" t="s">
        <v>989</v>
      </c>
      <c r="K428" s="110" t="s">
        <v>983</v>
      </c>
      <c r="L428" s="53"/>
    </row>
    <row r="429" spans="1:12" s="8" customFormat="1" ht="22.9" hidden="1" customHeight="1" x14ac:dyDescent="0.35">
      <c r="A429" s="126">
        <v>1737</v>
      </c>
      <c r="B429" s="127" t="s">
        <v>977</v>
      </c>
      <c r="C429" s="127" t="s">
        <v>946</v>
      </c>
      <c r="D429" s="127" t="s">
        <v>884</v>
      </c>
      <c r="E429" s="127" t="s">
        <v>852</v>
      </c>
      <c r="F429" s="127" t="s">
        <v>932</v>
      </c>
      <c r="G429" s="92">
        <v>173.23</v>
      </c>
      <c r="H429" s="128"/>
      <c r="I429" s="129">
        <f t="shared" si="10"/>
        <v>173.23</v>
      </c>
      <c r="J429" s="147" t="s">
        <v>989</v>
      </c>
      <c r="K429" s="110" t="s">
        <v>983</v>
      </c>
      <c r="L429" s="53"/>
    </row>
    <row r="430" spans="1:12" s="8" customFormat="1" ht="22.9" hidden="1" customHeight="1" x14ac:dyDescent="0.35">
      <c r="A430" s="126">
        <v>1737</v>
      </c>
      <c r="B430" s="127" t="s">
        <v>978</v>
      </c>
      <c r="C430" s="127" t="s">
        <v>946</v>
      </c>
      <c r="D430" s="127" t="s">
        <v>884</v>
      </c>
      <c r="E430" s="127" t="s">
        <v>852</v>
      </c>
      <c r="F430" s="127" t="s">
        <v>932</v>
      </c>
      <c r="G430" s="92">
        <v>173.23</v>
      </c>
      <c r="H430" s="128"/>
      <c r="I430" s="129">
        <f t="shared" si="10"/>
        <v>173.23</v>
      </c>
      <c r="J430" s="147" t="s">
        <v>989</v>
      </c>
      <c r="K430" s="110" t="s">
        <v>983</v>
      </c>
      <c r="L430" s="53"/>
    </row>
    <row r="431" spans="1:12" s="8" customFormat="1" ht="22.9" hidden="1" customHeight="1" x14ac:dyDescent="0.35">
      <c r="A431" s="126">
        <v>1737</v>
      </c>
      <c r="B431" s="127" t="s">
        <v>979</v>
      </c>
      <c r="C431" s="127" t="s">
        <v>946</v>
      </c>
      <c r="D431" s="127" t="s">
        <v>884</v>
      </c>
      <c r="E431" s="127" t="s">
        <v>852</v>
      </c>
      <c r="F431" s="127" t="s">
        <v>932</v>
      </c>
      <c r="G431" s="92">
        <v>173.23</v>
      </c>
      <c r="H431" s="128"/>
      <c r="I431" s="129">
        <f t="shared" si="10"/>
        <v>173.23</v>
      </c>
      <c r="J431" s="147" t="s">
        <v>989</v>
      </c>
      <c r="K431" s="110" t="s">
        <v>983</v>
      </c>
      <c r="L431" s="53"/>
    </row>
    <row r="432" spans="1:12" s="8" customFormat="1" ht="22.9" hidden="1" customHeight="1" x14ac:dyDescent="0.35">
      <c r="A432" s="126">
        <v>1737</v>
      </c>
      <c r="B432" s="127" t="s">
        <v>980</v>
      </c>
      <c r="C432" s="127" t="s">
        <v>946</v>
      </c>
      <c r="D432" s="127" t="s">
        <v>884</v>
      </c>
      <c r="E432" s="127" t="s">
        <v>852</v>
      </c>
      <c r="F432" s="127" t="s">
        <v>932</v>
      </c>
      <c r="G432" s="92">
        <v>173.23</v>
      </c>
      <c r="H432" s="128"/>
      <c r="I432" s="129">
        <f t="shared" si="10"/>
        <v>173.23</v>
      </c>
      <c r="J432" s="147" t="s">
        <v>989</v>
      </c>
      <c r="K432" s="110" t="s">
        <v>983</v>
      </c>
      <c r="L432" s="53"/>
    </row>
    <row r="433" spans="1:12" s="8" customFormat="1" ht="22.9" hidden="1" customHeight="1" x14ac:dyDescent="0.35">
      <c r="A433" s="126">
        <v>1737</v>
      </c>
      <c r="B433" s="127" t="s">
        <v>981</v>
      </c>
      <c r="C433" s="127" t="s">
        <v>946</v>
      </c>
      <c r="D433" s="127" t="s">
        <v>884</v>
      </c>
      <c r="E433" s="127" t="s">
        <v>852</v>
      </c>
      <c r="F433" s="127" t="s">
        <v>932</v>
      </c>
      <c r="G433" s="92">
        <v>176.96</v>
      </c>
      <c r="H433" s="128"/>
      <c r="I433" s="129">
        <f t="shared" si="10"/>
        <v>176.96</v>
      </c>
      <c r="J433" s="147" t="s">
        <v>989</v>
      </c>
      <c r="K433" s="110" t="s">
        <v>983</v>
      </c>
      <c r="L433" s="53"/>
    </row>
    <row r="434" spans="1:12" s="8" customFormat="1" ht="22.9" hidden="1" customHeight="1" x14ac:dyDescent="0.35">
      <c r="A434" s="126">
        <v>1737</v>
      </c>
      <c r="B434" s="127" t="s">
        <v>982</v>
      </c>
      <c r="C434" s="127" t="s">
        <v>946</v>
      </c>
      <c r="D434" s="127" t="s">
        <v>884</v>
      </c>
      <c r="E434" s="127" t="s">
        <v>852</v>
      </c>
      <c r="F434" s="127" t="s">
        <v>932</v>
      </c>
      <c r="G434" s="92">
        <v>173.23</v>
      </c>
      <c r="H434" s="128"/>
      <c r="I434" s="129">
        <f t="shared" si="10"/>
        <v>173.23</v>
      </c>
      <c r="J434" s="147" t="s">
        <v>989</v>
      </c>
      <c r="K434" s="110" t="s">
        <v>983</v>
      </c>
      <c r="L434" s="53"/>
    </row>
    <row r="435" spans="1:12" s="8" customFormat="1" ht="22.9" hidden="1" customHeight="1" x14ac:dyDescent="0.35">
      <c r="A435" s="126">
        <v>1737</v>
      </c>
      <c r="B435" s="175" t="s">
        <v>1071</v>
      </c>
      <c r="C435" s="175" t="s">
        <v>946</v>
      </c>
      <c r="D435" s="175" t="s">
        <v>1000</v>
      </c>
      <c r="E435" s="175" t="s">
        <v>1072</v>
      </c>
      <c r="F435" s="175" t="s">
        <v>1073</v>
      </c>
      <c r="G435" s="176">
        <v>161.05000000000001</v>
      </c>
      <c r="H435" s="177"/>
      <c r="I435" s="178">
        <f t="shared" si="10"/>
        <v>161.05000000000001</v>
      </c>
      <c r="J435" s="179"/>
      <c r="K435" s="110"/>
      <c r="L435" s="53"/>
    </row>
    <row r="436" spans="1:12" s="8" customFormat="1" ht="22.9" hidden="1" customHeight="1" x14ac:dyDescent="0.35">
      <c r="A436" s="126">
        <v>1737</v>
      </c>
      <c r="B436" s="175" t="s">
        <v>1071</v>
      </c>
      <c r="C436" s="175" t="s">
        <v>946</v>
      </c>
      <c r="D436" s="175" t="s">
        <v>1000</v>
      </c>
      <c r="E436" s="175" t="s">
        <v>1072</v>
      </c>
      <c r="F436" s="175" t="s">
        <v>1073</v>
      </c>
      <c r="G436" s="176">
        <v>36.729999999999997</v>
      </c>
      <c r="H436" s="177"/>
      <c r="I436" s="178">
        <f t="shared" si="10"/>
        <v>36.729999999999997</v>
      </c>
      <c r="J436" s="179"/>
      <c r="K436" s="110"/>
      <c r="L436" s="53"/>
    </row>
    <row r="437" spans="1:12" s="134" customFormat="1" ht="22.9" hidden="1" customHeight="1" x14ac:dyDescent="0.25">
      <c r="A437" s="126"/>
      <c r="B437" s="130"/>
      <c r="C437" s="130"/>
      <c r="D437" s="130"/>
      <c r="E437" s="130"/>
      <c r="F437" s="130"/>
      <c r="G437" s="21"/>
      <c r="H437" s="131" t="s">
        <v>782</v>
      </c>
      <c r="I437" s="125">
        <f>SUM(I407:I434)</f>
        <v>4878.8799999999983</v>
      </c>
      <c r="J437" s="132"/>
      <c r="K437" s="133"/>
      <c r="L437" s="130"/>
    </row>
    <row r="438" spans="1:12" s="8" customFormat="1" ht="22.9" hidden="1" customHeight="1" thickBot="1" x14ac:dyDescent="0.4">
      <c r="A438" s="9">
        <v>1747</v>
      </c>
      <c r="B438" s="14" t="s">
        <v>399</v>
      </c>
      <c r="C438" s="14" t="s">
        <v>400</v>
      </c>
      <c r="D438" s="18">
        <v>42720</v>
      </c>
      <c r="E438" s="18">
        <v>42720</v>
      </c>
      <c r="F438" s="14" t="s">
        <v>244</v>
      </c>
      <c r="G438" s="15">
        <v>165.25</v>
      </c>
      <c r="H438" s="15"/>
      <c r="I438" s="16">
        <v>165.25</v>
      </c>
      <c r="J438" s="81" t="s">
        <v>265</v>
      </c>
      <c r="K438" s="73" t="s">
        <v>811</v>
      </c>
      <c r="L438" s="53"/>
    </row>
    <row r="439" spans="1:12" s="8" customFormat="1" ht="22.9" hidden="1" customHeight="1" x14ac:dyDescent="0.25">
      <c r="A439" s="19"/>
      <c r="B439" s="7"/>
      <c r="C439" s="7"/>
      <c r="D439" s="7"/>
      <c r="E439" s="7"/>
      <c r="F439" s="7"/>
      <c r="G439" s="74"/>
      <c r="H439" s="49" t="s">
        <v>782</v>
      </c>
      <c r="I439" s="55">
        <f>SUM(I438)</f>
        <v>165.25</v>
      </c>
      <c r="J439" s="68"/>
      <c r="K439" s="68"/>
      <c r="L439" s="53"/>
    </row>
    <row r="440" spans="1:12" s="8" customFormat="1" ht="22.9" hidden="1" customHeight="1" thickBot="1" x14ac:dyDescent="0.4">
      <c r="A440" s="20">
        <v>1798</v>
      </c>
      <c r="B440" s="43" t="s">
        <v>212</v>
      </c>
      <c r="C440" s="43" t="s">
        <v>213</v>
      </c>
      <c r="D440" s="43" t="s">
        <v>19</v>
      </c>
      <c r="E440" s="43" t="s">
        <v>20</v>
      </c>
      <c r="F440" s="43" t="s">
        <v>16</v>
      </c>
      <c r="G440" s="47">
        <v>39.020000000000003</v>
      </c>
      <c r="H440" s="47">
        <v>38.92</v>
      </c>
      <c r="I440" s="63">
        <f>G440-H440</f>
        <v>0.10000000000000142</v>
      </c>
      <c r="J440" s="72"/>
      <c r="K440" s="73" t="s">
        <v>812</v>
      </c>
      <c r="L440" s="53"/>
    </row>
    <row r="441" spans="1:12" s="8" customFormat="1" ht="22.9" hidden="1" customHeight="1" x14ac:dyDescent="0.25">
      <c r="A441" s="51"/>
      <c r="B441" s="21" t="s">
        <v>796</v>
      </c>
      <c r="C441" s="43" t="s">
        <v>213</v>
      </c>
      <c r="D441" s="21" t="s">
        <v>231</v>
      </c>
      <c r="E441" s="21" t="s">
        <v>797</v>
      </c>
      <c r="F441" s="43" t="s">
        <v>16</v>
      </c>
      <c r="G441" s="22">
        <v>1.62</v>
      </c>
      <c r="H441" s="22"/>
      <c r="I441" s="63">
        <f t="shared" ref="I441:I442" si="11">G441-H441</f>
        <v>1.62</v>
      </c>
      <c r="J441" s="68"/>
      <c r="K441" s="68"/>
      <c r="L441" s="53"/>
    </row>
    <row r="442" spans="1:12" s="8" customFormat="1" ht="22.9" hidden="1" customHeight="1" x14ac:dyDescent="0.25">
      <c r="A442" s="51"/>
      <c r="B442" s="21" t="s">
        <v>798</v>
      </c>
      <c r="C442" s="43" t="s">
        <v>213</v>
      </c>
      <c r="D442" s="21" t="s">
        <v>231</v>
      </c>
      <c r="E442" s="21" t="s">
        <v>797</v>
      </c>
      <c r="F442" s="21" t="s">
        <v>16</v>
      </c>
      <c r="G442" s="22">
        <v>0.28999999999999998</v>
      </c>
      <c r="H442" s="22"/>
      <c r="I442" s="23">
        <f t="shared" si="11"/>
        <v>0.28999999999999998</v>
      </c>
      <c r="J442" s="68"/>
      <c r="K442" s="68"/>
      <c r="L442" s="53"/>
    </row>
    <row r="443" spans="1:12" s="8" customFormat="1" ht="22.9" hidden="1" customHeight="1" x14ac:dyDescent="0.25">
      <c r="A443" s="19"/>
      <c r="B443" s="7"/>
      <c r="C443" s="7"/>
      <c r="D443" s="7"/>
      <c r="E443" s="7"/>
      <c r="F443" s="7"/>
      <c r="G443" s="74"/>
      <c r="H443" s="49" t="s">
        <v>782</v>
      </c>
      <c r="I443" s="56">
        <f>SUM(I440:I442)</f>
        <v>2.0100000000000016</v>
      </c>
      <c r="J443" s="68"/>
      <c r="K443" s="68"/>
      <c r="L443" s="53"/>
    </row>
    <row r="444" spans="1:12" s="8" customFormat="1" ht="22.9" hidden="1" customHeight="1" thickBot="1" x14ac:dyDescent="0.4">
      <c r="A444" s="20">
        <v>1821</v>
      </c>
      <c r="B444" s="43"/>
      <c r="C444" s="21" t="s">
        <v>206</v>
      </c>
      <c r="D444" s="21" t="s">
        <v>207</v>
      </c>
      <c r="E444" s="21" t="s">
        <v>137</v>
      </c>
      <c r="F444" s="21" t="s">
        <v>208</v>
      </c>
      <c r="G444" s="22">
        <v>168.6</v>
      </c>
      <c r="H444" s="22"/>
      <c r="I444" s="23">
        <v>168.6</v>
      </c>
      <c r="J444" s="72"/>
      <c r="K444" s="73" t="s">
        <v>812</v>
      </c>
      <c r="L444" s="53"/>
    </row>
    <row r="445" spans="1:12" s="8" customFormat="1" ht="22.9" hidden="1" customHeight="1" x14ac:dyDescent="0.25">
      <c r="A445" s="19"/>
      <c r="B445" s="7"/>
      <c r="C445" s="7"/>
      <c r="D445" s="7"/>
      <c r="E445" s="7"/>
      <c r="F445" s="7"/>
      <c r="G445" s="74"/>
      <c r="H445" s="49" t="s">
        <v>782</v>
      </c>
      <c r="I445" s="56">
        <f>SUM(I444)</f>
        <v>168.6</v>
      </c>
      <c r="J445" s="68"/>
      <c r="K445" s="68"/>
      <c r="L445" s="53"/>
    </row>
    <row r="446" spans="1:12" s="8" customFormat="1" ht="22.9" hidden="1" customHeight="1" thickBot="1" x14ac:dyDescent="0.4">
      <c r="A446" s="20">
        <v>1822</v>
      </c>
      <c r="B446" s="43"/>
      <c r="C446" s="21" t="s">
        <v>209</v>
      </c>
      <c r="D446" s="21" t="s">
        <v>210</v>
      </c>
      <c r="E446" s="21" t="s">
        <v>211</v>
      </c>
      <c r="F446" s="21" t="s">
        <v>208</v>
      </c>
      <c r="G446" s="22">
        <v>246</v>
      </c>
      <c r="H446" s="22"/>
      <c r="I446" s="23">
        <v>246</v>
      </c>
      <c r="J446" s="72"/>
      <c r="K446" s="73" t="s">
        <v>812</v>
      </c>
      <c r="L446" s="53"/>
    </row>
    <row r="447" spans="1:12" s="8" customFormat="1" ht="22.9" hidden="1" customHeight="1" x14ac:dyDescent="0.25">
      <c r="A447" s="19"/>
      <c r="B447" s="7"/>
      <c r="C447" s="7"/>
      <c r="D447" s="7"/>
      <c r="E447" s="7"/>
      <c r="F447" s="7"/>
      <c r="G447" s="74"/>
      <c r="H447" s="49" t="s">
        <v>782</v>
      </c>
      <c r="I447" s="56">
        <f>SUM(I446)</f>
        <v>246</v>
      </c>
      <c r="J447" s="68"/>
      <c r="K447" s="68"/>
      <c r="L447" s="53"/>
    </row>
    <row r="448" spans="1:12" s="8" customFormat="1" ht="22.9" hidden="1" customHeight="1" thickBot="1" x14ac:dyDescent="0.4">
      <c r="A448" s="9">
        <v>1865</v>
      </c>
      <c r="B448" s="14" t="s">
        <v>401</v>
      </c>
      <c r="C448" s="14" t="s">
        <v>402</v>
      </c>
      <c r="D448" s="18">
        <v>42720</v>
      </c>
      <c r="E448" s="18">
        <v>42744</v>
      </c>
      <c r="F448" s="14" t="s">
        <v>244</v>
      </c>
      <c r="G448" s="15">
        <v>165.25</v>
      </c>
      <c r="H448" s="15"/>
      <c r="I448" s="16">
        <f>G448-H448</f>
        <v>165.25</v>
      </c>
      <c r="J448" s="17" t="s">
        <v>265</v>
      </c>
      <c r="K448" s="73" t="s">
        <v>811</v>
      </c>
      <c r="L448" s="53"/>
    </row>
    <row r="449" spans="1:12" s="8" customFormat="1" ht="22.9" hidden="1" customHeight="1" thickBot="1" x14ac:dyDescent="0.4">
      <c r="A449" s="9">
        <v>1865</v>
      </c>
      <c r="B449" s="14" t="s">
        <v>403</v>
      </c>
      <c r="C449" s="14" t="s">
        <v>402</v>
      </c>
      <c r="D449" s="18">
        <v>42720</v>
      </c>
      <c r="E449" s="18">
        <v>42744</v>
      </c>
      <c r="F449" s="14" t="s">
        <v>244</v>
      </c>
      <c r="G449" s="15">
        <v>165.25</v>
      </c>
      <c r="H449" s="15"/>
      <c r="I449" s="16">
        <f t="shared" ref="I449:I454" si="12">G449-H449</f>
        <v>165.25</v>
      </c>
      <c r="J449" s="17" t="s">
        <v>265</v>
      </c>
      <c r="K449" s="73" t="s">
        <v>811</v>
      </c>
      <c r="L449" s="53"/>
    </row>
    <row r="450" spans="1:12" s="8" customFormat="1" ht="22.9" hidden="1" customHeight="1" x14ac:dyDescent="0.35">
      <c r="A450" s="9">
        <v>1865</v>
      </c>
      <c r="B450" s="101" t="s">
        <v>404</v>
      </c>
      <c r="C450" s="101" t="s">
        <v>402</v>
      </c>
      <c r="D450" s="103">
        <v>42720</v>
      </c>
      <c r="E450" s="103">
        <v>42744</v>
      </c>
      <c r="F450" s="101" t="s">
        <v>244</v>
      </c>
      <c r="G450" s="104">
        <v>165.25</v>
      </c>
      <c r="H450" s="104"/>
      <c r="I450" s="16">
        <f t="shared" si="12"/>
        <v>165.25</v>
      </c>
      <c r="J450" s="17" t="s">
        <v>265</v>
      </c>
      <c r="K450" s="106" t="s">
        <v>811</v>
      </c>
      <c r="L450" s="53"/>
    </row>
    <row r="451" spans="1:12" s="8" customFormat="1" ht="22.9" hidden="1" customHeight="1" x14ac:dyDescent="0.35">
      <c r="A451" s="142">
        <v>1865</v>
      </c>
      <c r="B451" s="94" t="s">
        <v>880</v>
      </c>
      <c r="C451" s="94" t="s">
        <v>402</v>
      </c>
      <c r="D451" s="95" t="s">
        <v>884</v>
      </c>
      <c r="E451" s="95" t="s">
        <v>852</v>
      </c>
      <c r="F451" s="94" t="s">
        <v>244</v>
      </c>
      <c r="G451" s="96">
        <v>172.66</v>
      </c>
      <c r="H451" s="96"/>
      <c r="I451" s="97">
        <f t="shared" si="12"/>
        <v>172.66</v>
      </c>
      <c r="J451" s="122" t="s">
        <v>984</v>
      </c>
      <c r="K451" s="141" t="s">
        <v>983</v>
      </c>
      <c r="L451" s="53"/>
    </row>
    <row r="452" spans="1:12" s="8" customFormat="1" ht="22.9" hidden="1" customHeight="1" x14ac:dyDescent="0.35">
      <c r="A452" s="142">
        <v>1865</v>
      </c>
      <c r="B452" s="94" t="s">
        <v>881</v>
      </c>
      <c r="C452" s="94" t="s">
        <v>402</v>
      </c>
      <c r="D452" s="95" t="s">
        <v>884</v>
      </c>
      <c r="E452" s="95" t="s">
        <v>852</v>
      </c>
      <c r="F452" s="94" t="s">
        <v>244</v>
      </c>
      <c r="G452" s="96">
        <v>173.23</v>
      </c>
      <c r="H452" s="96"/>
      <c r="I452" s="97">
        <f t="shared" si="12"/>
        <v>173.23</v>
      </c>
      <c r="J452" s="122" t="s">
        <v>984</v>
      </c>
      <c r="K452" s="141" t="s">
        <v>983</v>
      </c>
      <c r="L452" s="53"/>
    </row>
    <row r="453" spans="1:12" s="8" customFormat="1" ht="22.9" hidden="1" customHeight="1" x14ac:dyDescent="0.35">
      <c r="A453" s="142">
        <v>1865</v>
      </c>
      <c r="B453" s="94" t="s">
        <v>882</v>
      </c>
      <c r="C453" s="94" t="s">
        <v>402</v>
      </c>
      <c r="D453" s="95" t="s">
        <v>884</v>
      </c>
      <c r="E453" s="95" t="s">
        <v>852</v>
      </c>
      <c r="F453" s="94" t="s">
        <v>244</v>
      </c>
      <c r="G453" s="96">
        <v>173.23</v>
      </c>
      <c r="H453" s="96"/>
      <c r="I453" s="97">
        <f t="shared" si="12"/>
        <v>173.23</v>
      </c>
      <c r="J453" s="122" t="s">
        <v>984</v>
      </c>
      <c r="K453" s="141" t="s">
        <v>983</v>
      </c>
      <c r="L453" s="53"/>
    </row>
    <row r="454" spans="1:12" s="8" customFormat="1" ht="22.9" hidden="1" customHeight="1" x14ac:dyDescent="0.35">
      <c r="A454" s="142">
        <v>1865</v>
      </c>
      <c r="B454" s="94" t="s">
        <v>883</v>
      </c>
      <c r="C454" s="94" t="s">
        <v>402</v>
      </c>
      <c r="D454" s="95" t="s">
        <v>884</v>
      </c>
      <c r="E454" s="95" t="s">
        <v>852</v>
      </c>
      <c r="F454" s="94" t="s">
        <v>244</v>
      </c>
      <c r="G454" s="96">
        <v>173.23</v>
      </c>
      <c r="H454" s="96"/>
      <c r="I454" s="97">
        <f t="shared" si="12"/>
        <v>173.23</v>
      </c>
      <c r="J454" s="122" t="s">
        <v>984</v>
      </c>
      <c r="K454" s="141" t="s">
        <v>983</v>
      </c>
      <c r="L454" s="53"/>
    </row>
    <row r="455" spans="1:12" s="8" customFormat="1" ht="22.9" hidden="1" customHeight="1" x14ac:dyDescent="0.25">
      <c r="A455" s="19"/>
      <c r="B455" s="7"/>
      <c r="C455" s="7"/>
      <c r="D455" s="7"/>
      <c r="E455" s="7"/>
      <c r="F455" s="7"/>
      <c r="G455" s="74"/>
      <c r="H455" s="49" t="s">
        <v>782</v>
      </c>
      <c r="I455" s="56">
        <f>SUM(I448:I454)</f>
        <v>1188.0999999999999</v>
      </c>
      <c r="J455" s="68"/>
      <c r="K455" s="68"/>
      <c r="L455" s="53"/>
    </row>
    <row r="456" spans="1:12" s="8" customFormat="1" ht="22.9" hidden="1" customHeight="1" thickBot="1" x14ac:dyDescent="0.4">
      <c r="A456" s="9">
        <v>1939</v>
      </c>
      <c r="B456" s="14" t="s">
        <v>405</v>
      </c>
      <c r="C456" s="14" t="s">
        <v>406</v>
      </c>
      <c r="D456" s="18">
        <v>42720</v>
      </c>
      <c r="E456" s="18">
        <v>42720</v>
      </c>
      <c r="F456" s="14" t="s">
        <v>244</v>
      </c>
      <c r="G456" s="15">
        <v>165.25</v>
      </c>
      <c r="H456" s="15"/>
      <c r="I456" s="16">
        <v>165.25</v>
      </c>
      <c r="J456" s="17" t="s">
        <v>265</v>
      </c>
      <c r="K456" s="73" t="s">
        <v>811</v>
      </c>
      <c r="L456" s="53"/>
    </row>
    <row r="457" spans="1:12" s="8" customFormat="1" ht="22.9" hidden="1" customHeight="1" thickBot="1" x14ac:dyDescent="0.4">
      <c r="A457" s="9">
        <v>1939</v>
      </c>
      <c r="B457" s="14" t="s">
        <v>407</v>
      </c>
      <c r="C457" s="14" t="s">
        <v>406</v>
      </c>
      <c r="D457" s="18">
        <v>42720</v>
      </c>
      <c r="E457" s="18">
        <v>42720</v>
      </c>
      <c r="F457" s="14" t="s">
        <v>244</v>
      </c>
      <c r="G457" s="15">
        <v>165.25</v>
      </c>
      <c r="H457" s="15"/>
      <c r="I457" s="16">
        <v>165.25</v>
      </c>
      <c r="J457" s="17" t="s">
        <v>265</v>
      </c>
      <c r="K457" s="73" t="s">
        <v>811</v>
      </c>
      <c r="L457" s="53"/>
    </row>
    <row r="458" spans="1:12" s="8" customFormat="1" ht="22.9" hidden="1" customHeight="1" thickBot="1" x14ac:dyDescent="0.4">
      <c r="A458" s="9">
        <v>1939</v>
      </c>
      <c r="B458" s="14" t="s">
        <v>408</v>
      </c>
      <c r="C458" s="14" t="s">
        <v>406</v>
      </c>
      <c r="D458" s="18">
        <v>42723</v>
      </c>
      <c r="E458" s="18">
        <v>42723</v>
      </c>
      <c r="F458" s="14" t="s">
        <v>244</v>
      </c>
      <c r="G458" s="15">
        <v>173.07</v>
      </c>
      <c r="H458" s="15"/>
      <c r="I458" s="16">
        <v>173.07</v>
      </c>
      <c r="J458" s="17" t="s">
        <v>245</v>
      </c>
      <c r="K458" s="73" t="s">
        <v>811</v>
      </c>
      <c r="L458" s="53"/>
    </row>
    <row r="459" spans="1:12" s="8" customFormat="1" ht="22.9" hidden="1" customHeight="1" thickBot="1" x14ac:dyDescent="0.4">
      <c r="A459" s="9">
        <v>1939</v>
      </c>
      <c r="B459" s="14" t="s">
        <v>409</v>
      </c>
      <c r="C459" s="14" t="s">
        <v>406</v>
      </c>
      <c r="D459" s="18">
        <v>42723</v>
      </c>
      <c r="E459" s="18">
        <v>42723</v>
      </c>
      <c r="F459" s="14" t="s">
        <v>244</v>
      </c>
      <c r="G459" s="15">
        <v>173.07</v>
      </c>
      <c r="H459" s="15"/>
      <c r="I459" s="16">
        <v>173.07</v>
      </c>
      <c r="J459" s="17" t="s">
        <v>245</v>
      </c>
      <c r="K459" s="73" t="s">
        <v>811</v>
      </c>
      <c r="L459" s="53"/>
    </row>
    <row r="460" spans="1:12" s="8" customFormat="1" ht="22.9" hidden="1" customHeight="1" thickBot="1" x14ac:dyDescent="0.4">
      <c r="A460" s="9">
        <v>1939</v>
      </c>
      <c r="B460" s="14" t="s">
        <v>410</v>
      </c>
      <c r="C460" s="14" t="s">
        <v>406</v>
      </c>
      <c r="D460" s="18">
        <v>42723</v>
      </c>
      <c r="E460" s="18">
        <v>42723</v>
      </c>
      <c r="F460" s="14" t="s">
        <v>244</v>
      </c>
      <c r="G460" s="15">
        <v>173.07</v>
      </c>
      <c r="H460" s="15"/>
      <c r="I460" s="16">
        <v>173.07</v>
      </c>
      <c r="J460" s="17" t="s">
        <v>245</v>
      </c>
      <c r="K460" s="73" t="s">
        <v>811</v>
      </c>
      <c r="L460" s="53"/>
    </row>
    <row r="461" spans="1:12" s="8" customFormat="1" ht="22.9" hidden="1" customHeight="1" thickBot="1" x14ac:dyDescent="0.4">
      <c r="A461" s="9">
        <v>1939</v>
      </c>
      <c r="B461" s="14" t="s">
        <v>411</v>
      </c>
      <c r="C461" s="14" t="s">
        <v>406</v>
      </c>
      <c r="D461" s="18">
        <v>42723</v>
      </c>
      <c r="E461" s="18">
        <v>42723</v>
      </c>
      <c r="F461" s="14" t="s">
        <v>244</v>
      </c>
      <c r="G461" s="15">
        <v>173.07</v>
      </c>
      <c r="H461" s="15"/>
      <c r="I461" s="16">
        <v>173.07</v>
      </c>
      <c r="J461" s="70" t="s">
        <v>245</v>
      </c>
      <c r="K461" s="73" t="s">
        <v>811</v>
      </c>
      <c r="L461" s="53"/>
    </row>
    <row r="462" spans="1:12" s="8" customFormat="1" ht="22.9" hidden="1" customHeight="1" x14ac:dyDescent="0.25">
      <c r="A462" s="19"/>
      <c r="B462" s="7"/>
      <c r="C462" s="7"/>
      <c r="D462" s="7"/>
      <c r="E462" s="7"/>
      <c r="F462" s="7"/>
      <c r="G462" s="74"/>
      <c r="H462" s="49" t="s">
        <v>782</v>
      </c>
      <c r="I462" s="55">
        <f>SUM(I456:I461)</f>
        <v>1022.78</v>
      </c>
      <c r="J462" s="68"/>
      <c r="K462" s="68"/>
      <c r="L462" s="53"/>
    </row>
    <row r="463" spans="1:12" s="8" customFormat="1" ht="22.9" hidden="1" customHeight="1" thickBot="1" x14ac:dyDescent="0.4">
      <c r="A463" s="44">
        <v>2197</v>
      </c>
      <c r="B463" s="38" t="s">
        <v>412</v>
      </c>
      <c r="C463" s="38" t="s">
        <v>413</v>
      </c>
      <c r="D463" s="39">
        <v>42720</v>
      </c>
      <c r="E463" s="39">
        <v>42720</v>
      </c>
      <c r="F463" s="38" t="s">
        <v>244</v>
      </c>
      <c r="G463" s="40">
        <v>165.25</v>
      </c>
      <c r="H463" s="40"/>
      <c r="I463" s="62">
        <v>165.25</v>
      </c>
      <c r="J463" s="50" t="s">
        <v>245</v>
      </c>
      <c r="K463" s="73" t="s">
        <v>811</v>
      </c>
      <c r="L463" s="90"/>
    </row>
    <row r="464" spans="1:12" s="8" customFormat="1" ht="22.9" hidden="1" customHeight="1" thickBot="1" x14ac:dyDescent="0.4">
      <c r="A464" s="44">
        <v>2197</v>
      </c>
      <c r="B464" s="38" t="s">
        <v>414</v>
      </c>
      <c r="C464" s="38" t="s">
        <v>413</v>
      </c>
      <c r="D464" s="39">
        <v>42720</v>
      </c>
      <c r="E464" s="39">
        <v>42720</v>
      </c>
      <c r="F464" s="38" t="s">
        <v>244</v>
      </c>
      <c r="G464" s="40">
        <v>165.25</v>
      </c>
      <c r="H464" s="40"/>
      <c r="I464" s="62">
        <v>165.25</v>
      </c>
      <c r="J464" s="50" t="s">
        <v>245</v>
      </c>
      <c r="K464" s="73" t="s">
        <v>811</v>
      </c>
      <c r="L464" s="90"/>
    </row>
    <row r="465" spans="1:12" s="8" customFormat="1" ht="22.9" hidden="1" customHeight="1" thickBot="1" x14ac:dyDescent="0.4">
      <c r="A465" s="44">
        <v>2197</v>
      </c>
      <c r="B465" s="38" t="s">
        <v>415</v>
      </c>
      <c r="C465" s="38" t="s">
        <v>413</v>
      </c>
      <c r="D465" s="39">
        <v>42720</v>
      </c>
      <c r="E465" s="39">
        <v>42720</v>
      </c>
      <c r="F465" s="38" t="s">
        <v>244</v>
      </c>
      <c r="G465" s="40">
        <v>165.25</v>
      </c>
      <c r="H465" s="40"/>
      <c r="I465" s="62">
        <v>165.25</v>
      </c>
      <c r="J465" s="50" t="s">
        <v>245</v>
      </c>
      <c r="K465" s="73" t="s">
        <v>811</v>
      </c>
      <c r="L465" s="90"/>
    </row>
    <row r="466" spans="1:12" s="8" customFormat="1" ht="22.9" hidden="1" customHeight="1" thickBot="1" x14ac:dyDescent="0.4">
      <c r="A466" s="44">
        <v>2197</v>
      </c>
      <c r="B466" s="38" t="s">
        <v>416</v>
      </c>
      <c r="C466" s="38" t="s">
        <v>413</v>
      </c>
      <c r="D466" s="39">
        <v>42720</v>
      </c>
      <c r="E466" s="39">
        <v>42720</v>
      </c>
      <c r="F466" s="38" t="s">
        <v>244</v>
      </c>
      <c r="G466" s="40">
        <v>165.25</v>
      </c>
      <c r="H466" s="40"/>
      <c r="I466" s="62">
        <v>165.25</v>
      </c>
      <c r="J466" s="50" t="s">
        <v>245</v>
      </c>
      <c r="K466" s="73" t="s">
        <v>811</v>
      </c>
      <c r="L466" s="90"/>
    </row>
    <row r="467" spans="1:12" s="8" customFormat="1" ht="22.9" hidden="1" customHeight="1" thickBot="1" x14ac:dyDescent="0.4">
      <c r="A467" s="44">
        <v>2197</v>
      </c>
      <c r="B467" s="38" t="s">
        <v>417</v>
      </c>
      <c r="C467" s="38" t="s">
        <v>413</v>
      </c>
      <c r="D467" s="39">
        <v>42720</v>
      </c>
      <c r="E467" s="39">
        <v>42720</v>
      </c>
      <c r="F467" s="38" t="s">
        <v>244</v>
      </c>
      <c r="G467" s="40">
        <v>165.25</v>
      </c>
      <c r="H467" s="40"/>
      <c r="I467" s="62">
        <v>165.25</v>
      </c>
      <c r="J467" s="50" t="s">
        <v>245</v>
      </c>
      <c r="K467" s="73" t="s">
        <v>811</v>
      </c>
      <c r="L467" s="90"/>
    </row>
    <row r="468" spans="1:12" s="8" customFormat="1" ht="22.9" hidden="1" customHeight="1" thickBot="1" x14ac:dyDescent="0.4">
      <c r="A468" s="44">
        <v>2197</v>
      </c>
      <c r="B468" s="38" t="s">
        <v>418</v>
      </c>
      <c r="C468" s="38" t="s">
        <v>413</v>
      </c>
      <c r="D468" s="39">
        <v>42720</v>
      </c>
      <c r="E468" s="39">
        <v>42720</v>
      </c>
      <c r="F468" s="38" t="s">
        <v>244</v>
      </c>
      <c r="G468" s="40">
        <v>165.25</v>
      </c>
      <c r="H468" s="40"/>
      <c r="I468" s="62">
        <v>165.25</v>
      </c>
      <c r="J468" s="50" t="s">
        <v>245</v>
      </c>
      <c r="K468" s="73" t="s">
        <v>811</v>
      </c>
      <c r="L468" s="90"/>
    </row>
    <row r="469" spans="1:12" s="8" customFormat="1" ht="22.9" hidden="1" customHeight="1" thickBot="1" x14ac:dyDescent="0.4">
      <c r="A469" s="44">
        <v>2197</v>
      </c>
      <c r="B469" s="38" t="s">
        <v>419</v>
      </c>
      <c r="C469" s="38" t="s">
        <v>413</v>
      </c>
      <c r="D469" s="39">
        <v>42720</v>
      </c>
      <c r="E469" s="39">
        <v>42720</v>
      </c>
      <c r="F469" s="38" t="s">
        <v>244</v>
      </c>
      <c r="G469" s="40">
        <v>165.25</v>
      </c>
      <c r="H469" s="40"/>
      <c r="I469" s="62">
        <v>165.25</v>
      </c>
      <c r="J469" s="50" t="s">
        <v>245</v>
      </c>
      <c r="K469" s="73" t="s">
        <v>811</v>
      </c>
      <c r="L469" s="90"/>
    </row>
    <row r="470" spans="1:12" s="8" customFormat="1" ht="22.9" hidden="1" customHeight="1" thickBot="1" x14ac:dyDescent="0.4">
      <c r="A470" s="44">
        <v>2197</v>
      </c>
      <c r="B470" s="38" t="s">
        <v>420</v>
      </c>
      <c r="C470" s="38" t="s">
        <v>413</v>
      </c>
      <c r="D470" s="39">
        <v>42723</v>
      </c>
      <c r="E470" s="39">
        <v>42723</v>
      </c>
      <c r="F470" s="38" t="s">
        <v>244</v>
      </c>
      <c r="G470" s="40">
        <v>173.07</v>
      </c>
      <c r="H470" s="40"/>
      <c r="I470" s="62">
        <v>173.07</v>
      </c>
      <c r="J470" s="50" t="s">
        <v>245</v>
      </c>
      <c r="K470" s="73" t="s">
        <v>811</v>
      </c>
      <c r="L470" s="90"/>
    </row>
    <row r="471" spans="1:12" s="8" customFormat="1" ht="22.9" hidden="1" customHeight="1" thickBot="1" x14ac:dyDescent="0.4">
      <c r="A471" s="44">
        <v>2197</v>
      </c>
      <c r="B471" s="38" t="s">
        <v>421</v>
      </c>
      <c r="C471" s="38" t="s">
        <v>413</v>
      </c>
      <c r="D471" s="39">
        <v>42723</v>
      </c>
      <c r="E471" s="39">
        <v>42723</v>
      </c>
      <c r="F471" s="38" t="s">
        <v>244</v>
      </c>
      <c r="G471" s="40">
        <v>173.07</v>
      </c>
      <c r="H471" s="40"/>
      <c r="I471" s="62">
        <v>173.07</v>
      </c>
      <c r="J471" s="50" t="s">
        <v>245</v>
      </c>
      <c r="K471" s="73" t="s">
        <v>811</v>
      </c>
      <c r="L471" s="90"/>
    </row>
    <row r="472" spans="1:12" s="8" customFormat="1" ht="22.9" hidden="1" customHeight="1" thickBot="1" x14ac:dyDescent="0.4">
      <c r="A472" s="44">
        <v>2197</v>
      </c>
      <c r="B472" s="38" t="s">
        <v>422</v>
      </c>
      <c r="C472" s="38" t="s">
        <v>413</v>
      </c>
      <c r="D472" s="39">
        <v>42723</v>
      </c>
      <c r="E472" s="39">
        <v>42723</v>
      </c>
      <c r="F472" s="38" t="s">
        <v>244</v>
      </c>
      <c r="G472" s="40">
        <v>173.07</v>
      </c>
      <c r="H472" s="40"/>
      <c r="I472" s="62">
        <v>173.07</v>
      </c>
      <c r="J472" s="50" t="s">
        <v>245</v>
      </c>
      <c r="K472" s="73" t="s">
        <v>811</v>
      </c>
      <c r="L472" s="90"/>
    </row>
    <row r="473" spans="1:12" s="8" customFormat="1" ht="22.9" hidden="1" customHeight="1" thickBot="1" x14ac:dyDescent="0.4">
      <c r="A473" s="44">
        <v>2197</v>
      </c>
      <c r="B473" s="38" t="s">
        <v>423</v>
      </c>
      <c r="C473" s="38" t="s">
        <v>413</v>
      </c>
      <c r="D473" s="39">
        <v>42723</v>
      </c>
      <c r="E473" s="39">
        <v>42723</v>
      </c>
      <c r="F473" s="38" t="s">
        <v>244</v>
      </c>
      <c r="G473" s="40">
        <v>173.07</v>
      </c>
      <c r="H473" s="40"/>
      <c r="I473" s="62">
        <v>173.07</v>
      </c>
      <c r="J473" s="50" t="s">
        <v>245</v>
      </c>
      <c r="K473" s="73" t="s">
        <v>811</v>
      </c>
      <c r="L473" s="90"/>
    </row>
    <row r="474" spans="1:12" s="8" customFormat="1" ht="22.9" hidden="1" customHeight="1" thickBot="1" x14ac:dyDescent="0.4">
      <c r="A474" s="44">
        <v>2197</v>
      </c>
      <c r="B474" s="38" t="s">
        <v>424</v>
      </c>
      <c r="C474" s="38" t="s">
        <v>413</v>
      </c>
      <c r="D474" s="39">
        <v>42723</v>
      </c>
      <c r="E474" s="39">
        <v>42723</v>
      </c>
      <c r="F474" s="38" t="s">
        <v>244</v>
      </c>
      <c r="G474" s="40">
        <v>173.07</v>
      </c>
      <c r="H474" s="40"/>
      <c r="I474" s="62">
        <v>173.07</v>
      </c>
      <c r="J474" s="50" t="s">
        <v>245</v>
      </c>
      <c r="K474" s="73" t="s">
        <v>811</v>
      </c>
      <c r="L474" s="90"/>
    </row>
    <row r="475" spans="1:12" s="8" customFormat="1" ht="22.9" hidden="1" customHeight="1" thickBot="1" x14ac:dyDescent="0.4">
      <c r="A475" s="44">
        <v>2197</v>
      </c>
      <c r="B475" s="38" t="s">
        <v>425</v>
      </c>
      <c r="C475" s="38" t="s">
        <v>413</v>
      </c>
      <c r="D475" s="39">
        <v>42723</v>
      </c>
      <c r="E475" s="39">
        <v>42723</v>
      </c>
      <c r="F475" s="38" t="s">
        <v>244</v>
      </c>
      <c r="G475" s="40">
        <v>173.07</v>
      </c>
      <c r="H475" s="40"/>
      <c r="I475" s="62">
        <v>173.07</v>
      </c>
      <c r="J475" s="50" t="s">
        <v>245</v>
      </c>
      <c r="K475" s="73" t="s">
        <v>811</v>
      </c>
      <c r="L475" s="90"/>
    </row>
    <row r="476" spans="1:12" s="8" customFormat="1" ht="22.9" hidden="1" customHeight="1" thickBot="1" x14ac:dyDescent="0.4">
      <c r="A476" s="44">
        <v>2197</v>
      </c>
      <c r="B476" s="38" t="s">
        <v>426</v>
      </c>
      <c r="C476" s="38" t="s">
        <v>413</v>
      </c>
      <c r="D476" s="39">
        <v>42723</v>
      </c>
      <c r="E476" s="39">
        <v>42723</v>
      </c>
      <c r="F476" s="38" t="s">
        <v>244</v>
      </c>
      <c r="G476" s="40">
        <v>173.07</v>
      </c>
      <c r="H476" s="40"/>
      <c r="I476" s="62">
        <v>173.07</v>
      </c>
      <c r="J476" s="50" t="s">
        <v>245</v>
      </c>
      <c r="K476" s="73" t="s">
        <v>811</v>
      </c>
      <c r="L476" s="90"/>
    </row>
    <row r="477" spans="1:12" s="8" customFormat="1" ht="22.9" hidden="1" customHeight="1" thickBot="1" x14ac:dyDescent="0.4">
      <c r="A477" s="44">
        <v>2197</v>
      </c>
      <c r="B477" s="38" t="s">
        <v>427</v>
      </c>
      <c r="C477" s="38" t="s">
        <v>413</v>
      </c>
      <c r="D477" s="39">
        <v>42723</v>
      </c>
      <c r="E477" s="39">
        <v>42723</v>
      </c>
      <c r="F477" s="38" t="s">
        <v>244</v>
      </c>
      <c r="G477" s="40">
        <v>173.07</v>
      </c>
      <c r="H477" s="40"/>
      <c r="I477" s="62">
        <v>173.07</v>
      </c>
      <c r="J477" s="50" t="s">
        <v>245</v>
      </c>
      <c r="K477" s="73" t="s">
        <v>811</v>
      </c>
      <c r="L477" s="90"/>
    </row>
    <row r="478" spans="1:12" s="8" customFormat="1" ht="22.9" hidden="1" customHeight="1" thickBot="1" x14ac:dyDescent="0.4">
      <c r="A478" s="44">
        <v>2197</v>
      </c>
      <c r="B478" s="38" t="s">
        <v>428</v>
      </c>
      <c r="C478" s="38" t="s">
        <v>413</v>
      </c>
      <c r="D478" s="39">
        <v>41262</v>
      </c>
      <c r="E478" s="39">
        <v>42723</v>
      </c>
      <c r="F478" s="38" t="s">
        <v>244</v>
      </c>
      <c r="G478" s="40">
        <v>173.07</v>
      </c>
      <c r="H478" s="40"/>
      <c r="I478" s="62">
        <v>173.07</v>
      </c>
      <c r="J478" s="77" t="s">
        <v>245</v>
      </c>
      <c r="K478" s="73" t="s">
        <v>811</v>
      </c>
      <c r="L478" s="90"/>
    </row>
    <row r="479" spans="1:12" s="8" customFormat="1" ht="22.9" hidden="1" customHeight="1" x14ac:dyDescent="0.25">
      <c r="A479" s="19"/>
      <c r="B479" s="7"/>
      <c r="C479" s="7"/>
      <c r="D479" s="7"/>
      <c r="E479" s="7"/>
      <c r="F479" s="7"/>
      <c r="G479" s="74"/>
      <c r="H479" s="49" t="s">
        <v>782</v>
      </c>
      <c r="I479" s="55">
        <f>SUM(I463:I478)</f>
        <v>2714.38</v>
      </c>
      <c r="J479" s="68"/>
      <c r="K479" s="68"/>
      <c r="L479" s="53"/>
    </row>
    <row r="480" spans="1:12" s="8" customFormat="1" ht="22.9" hidden="1" customHeight="1" thickBot="1" x14ac:dyDescent="0.4">
      <c r="A480" s="20">
        <v>2198</v>
      </c>
      <c r="B480" s="21" t="s">
        <v>598</v>
      </c>
      <c r="C480" s="21" t="s">
        <v>599</v>
      </c>
      <c r="D480" s="21" t="s">
        <v>600</v>
      </c>
      <c r="E480" s="21" t="s">
        <v>601</v>
      </c>
      <c r="F480" s="21" t="s">
        <v>25</v>
      </c>
      <c r="G480" s="22">
        <v>179.45</v>
      </c>
      <c r="H480" s="22">
        <v>179.45</v>
      </c>
      <c r="I480" s="23">
        <f>G480-H480</f>
        <v>0</v>
      </c>
      <c r="J480" s="68"/>
      <c r="K480" s="73" t="s">
        <v>814</v>
      </c>
      <c r="L480" s="53" t="s">
        <v>1052</v>
      </c>
    </row>
    <row r="481" spans="1:13" s="8" customFormat="1" ht="22.9" hidden="1" customHeight="1" thickBot="1" x14ac:dyDescent="0.4">
      <c r="A481" s="20">
        <v>2198</v>
      </c>
      <c r="B481" s="21" t="s">
        <v>602</v>
      </c>
      <c r="C481" s="21" t="s">
        <v>599</v>
      </c>
      <c r="D481" s="21" t="s">
        <v>603</v>
      </c>
      <c r="E481" s="21" t="s">
        <v>604</v>
      </c>
      <c r="F481" s="21" t="s">
        <v>25</v>
      </c>
      <c r="G481" s="22">
        <v>48.02</v>
      </c>
      <c r="H481" s="22">
        <v>48.02</v>
      </c>
      <c r="I481" s="23">
        <f t="shared" ref="I481:I518" si="13">G481-H481</f>
        <v>0</v>
      </c>
      <c r="J481" s="68"/>
      <c r="K481" s="73" t="s">
        <v>814</v>
      </c>
      <c r="L481" s="53" t="s">
        <v>1052</v>
      </c>
      <c r="M481" s="8" t="s">
        <v>1051</v>
      </c>
    </row>
    <row r="482" spans="1:13" s="8" customFormat="1" ht="22.9" hidden="1" customHeight="1" thickBot="1" x14ac:dyDescent="0.4">
      <c r="A482" s="20">
        <v>2198</v>
      </c>
      <c r="B482" s="21" t="s">
        <v>605</v>
      </c>
      <c r="C482" s="21" t="s">
        <v>599</v>
      </c>
      <c r="D482" s="21" t="s">
        <v>601</v>
      </c>
      <c r="E482" s="21" t="s">
        <v>606</v>
      </c>
      <c r="F482" s="21" t="s">
        <v>25</v>
      </c>
      <c r="G482" s="22">
        <v>604.79999999999995</v>
      </c>
      <c r="H482" s="22">
        <v>604.79999999999995</v>
      </c>
      <c r="I482" s="23">
        <f t="shared" si="13"/>
        <v>0</v>
      </c>
      <c r="J482" s="68"/>
      <c r="K482" s="73" t="s">
        <v>814</v>
      </c>
      <c r="L482" s="53" t="s">
        <v>1052</v>
      </c>
    </row>
    <row r="483" spans="1:13" s="8" customFormat="1" ht="22.9" hidden="1" customHeight="1" thickBot="1" x14ac:dyDescent="0.4">
      <c r="A483" s="20">
        <v>2198</v>
      </c>
      <c r="B483" s="21" t="s">
        <v>607</v>
      </c>
      <c r="C483" s="21" t="s">
        <v>599</v>
      </c>
      <c r="D483" s="21" t="s">
        <v>596</v>
      </c>
      <c r="E483" s="21" t="s">
        <v>597</v>
      </c>
      <c r="F483" s="21" t="s">
        <v>25</v>
      </c>
      <c r="G483" s="22">
        <v>96.03</v>
      </c>
      <c r="H483" s="22">
        <v>96.03</v>
      </c>
      <c r="I483" s="23">
        <f t="shared" si="13"/>
        <v>0</v>
      </c>
      <c r="J483" s="68"/>
      <c r="K483" s="73" t="s">
        <v>814</v>
      </c>
      <c r="L483" s="53" t="s">
        <v>1052</v>
      </c>
    </row>
    <row r="484" spans="1:13" s="8" customFormat="1" ht="22.9" hidden="1" customHeight="1" thickBot="1" x14ac:dyDescent="0.4">
      <c r="A484" s="20">
        <v>2198</v>
      </c>
      <c r="B484" s="21" t="s">
        <v>608</v>
      </c>
      <c r="C484" s="21" t="s">
        <v>599</v>
      </c>
      <c r="D484" s="21" t="s">
        <v>609</v>
      </c>
      <c r="E484" s="21" t="s">
        <v>610</v>
      </c>
      <c r="F484" s="21" t="s">
        <v>25</v>
      </c>
      <c r="G484" s="22">
        <v>443.78</v>
      </c>
      <c r="H484" s="22">
        <v>443.78</v>
      </c>
      <c r="I484" s="23">
        <f t="shared" si="13"/>
        <v>0</v>
      </c>
      <c r="J484" s="68"/>
      <c r="K484" s="73" t="s">
        <v>814</v>
      </c>
      <c r="L484" s="53" t="s">
        <v>1052</v>
      </c>
    </row>
    <row r="485" spans="1:13" s="8" customFormat="1" ht="22.9" hidden="1" customHeight="1" thickBot="1" x14ac:dyDescent="0.4">
      <c r="A485" s="20">
        <v>2198</v>
      </c>
      <c r="B485" s="21" t="s">
        <v>611</v>
      </c>
      <c r="C485" s="21" t="s">
        <v>599</v>
      </c>
      <c r="D485" s="21" t="s">
        <v>612</v>
      </c>
      <c r="E485" s="21" t="s">
        <v>613</v>
      </c>
      <c r="F485" s="21" t="s">
        <v>25</v>
      </c>
      <c r="G485" s="22">
        <v>713.44</v>
      </c>
      <c r="H485" s="22">
        <v>713.44</v>
      </c>
      <c r="I485" s="23">
        <f t="shared" si="13"/>
        <v>0</v>
      </c>
      <c r="J485" s="68"/>
      <c r="K485" s="73" t="s">
        <v>814</v>
      </c>
      <c r="L485" s="53" t="s">
        <v>1052</v>
      </c>
    </row>
    <row r="486" spans="1:13" s="8" customFormat="1" ht="22.9" hidden="1" customHeight="1" thickBot="1" x14ac:dyDescent="0.4">
      <c r="A486" s="20">
        <v>2198</v>
      </c>
      <c r="B486" s="21" t="s">
        <v>614</v>
      </c>
      <c r="C486" s="21" t="s">
        <v>599</v>
      </c>
      <c r="D486" s="21" t="s">
        <v>613</v>
      </c>
      <c r="E486" s="21" t="s">
        <v>615</v>
      </c>
      <c r="F486" s="21" t="s">
        <v>25</v>
      </c>
      <c r="G486" s="22">
        <v>296.52999999999997</v>
      </c>
      <c r="H486" s="22">
        <v>296.52999999999997</v>
      </c>
      <c r="I486" s="23">
        <f t="shared" si="13"/>
        <v>0</v>
      </c>
      <c r="J486" s="68"/>
      <c r="K486" s="73" t="s">
        <v>814</v>
      </c>
      <c r="L486" s="53" t="s">
        <v>1052</v>
      </c>
    </row>
    <row r="487" spans="1:13" s="8" customFormat="1" ht="22.9" hidden="1" customHeight="1" thickBot="1" x14ac:dyDescent="0.4">
      <c r="A487" s="20">
        <v>2198</v>
      </c>
      <c r="B487" s="21" t="s">
        <v>616</v>
      </c>
      <c r="C487" s="21" t="s">
        <v>599</v>
      </c>
      <c r="D487" s="21" t="s">
        <v>617</v>
      </c>
      <c r="E487" s="21" t="s">
        <v>341</v>
      </c>
      <c r="F487" s="21" t="s">
        <v>25</v>
      </c>
      <c r="G487" s="22">
        <v>96.03</v>
      </c>
      <c r="H487" s="22">
        <v>96.03</v>
      </c>
      <c r="I487" s="23">
        <f t="shared" si="13"/>
        <v>0</v>
      </c>
      <c r="J487" s="68"/>
      <c r="K487" s="73" t="s">
        <v>814</v>
      </c>
      <c r="L487" s="53" t="s">
        <v>1052</v>
      </c>
    </row>
    <row r="488" spans="1:13" s="8" customFormat="1" ht="22.9" hidden="1" customHeight="1" thickBot="1" x14ac:dyDescent="0.4">
      <c r="A488" s="20">
        <v>2198</v>
      </c>
      <c r="B488" s="21" t="s">
        <v>618</v>
      </c>
      <c r="C488" s="21" t="s">
        <v>599</v>
      </c>
      <c r="D488" s="21" t="s">
        <v>619</v>
      </c>
      <c r="E488" s="21" t="s">
        <v>620</v>
      </c>
      <c r="F488" s="21" t="s">
        <v>25</v>
      </c>
      <c r="G488" s="22">
        <v>567.64</v>
      </c>
      <c r="H488" s="22">
        <v>567.64</v>
      </c>
      <c r="I488" s="23">
        <f t="shared" si="13"/>
        <v>0</v>
      </c>
      <c r="J488" s="68"/>
      <c r="K488" s="73" t="s">
        <v>814</v>
      </c>
      <c r="L488" s="53" t="s">
        <v>1052</v>
      </c>
    </row>
    <row r="489" spans="1:13" s="8" customFormat="1" ht="22.9" hidden="1" customHeight="1" thickBot="1" x14ac:dyDescent="0.4">
      <c r="A489" s="20">
        <v>2198</v>
      </c>
      <c r="B489" s="21" t="s">
        <v>621</v>
      </c>
      <c r="C489" s="21" t="s">
        <v>599</v>
      </c>
      <c r="D489" s="21" t="s">
        <v>622</v>
      </c>
      <c r="E489" s="21" t="s">
        <v>623</v>
      </c>
      <c r="F489" s="21" t="s">
        <v>25</v>
      </c>
      <c r="G489" s="22">
        <v>240.08</v>
      </c>
      <c r="H489" s="22">
        <v>240.08</v>
      </c>
      <c r="I489" s="23">
        <f t="shared" si="13"/>
        <v>0</v>
      </c>
      <c r="J489" s="68"/>
      <c r="K489" s="73" t="s">
        <v>814</v>
      </c>
      <c r="L489" s="53" t="s">
        <v>1052</v>
      </c>
    </row>
    <row r="490" spans="1:13" s="8" customFormat="1" ht="22.9" hidden="1" customHeight="1" thickBot="1" x14ac:dyDescent="0.4">
      <c r="A490" s="20">
        <v>2198</v>
      </c>
      <c r="B490" s="21" t="s">
        <v>624</v>
      </c>
      <c r="C490" s="21" t="s">
        <v>599</v>
      </c>
      <c r="D490" s="21" t="s">
        <v>625</v>
      </c>
      <c r="E490" s="21" t="s">
        <v>626</v>
      </c>
      <c r="F490" s="21" t="s">
        <v>25</v>
      </c>
      <c r="G490" s="22">
        <v>44.81</v>
      </c>
      <c r="H490" s="22">
        <v>44.81</v>
      </c>
      <c r="I490" s="23">
        <f t="shared" si="13"/>
        <v>0</v>
      </c>
      <c r="J490" s="68"/>
      <c r="K490" s="73" t="s">
        <v>814</v>
      </c>
      <c r="L490" s="53" t="s">
        <v>1052</v>
      </c>
    </row>
    <row r="491" spans="1:13" s="8" customFormat="1" ht="22.9" hidden="1" customHeight="1" thickBot="1" x14ac:dyDescent="0.4">
      <c r="A491" s="20">
        <v>2198</v>
      </c>
      <c r="B491" s="21" t="s">
        <v>627</v>
      </c>
      <c r="C491" s="21" t="s">
        <v>599</v>
      </c>
      <c r="D491" s="21" t="s">
        <v>628</v>
      </c>
      <c r="E491" s="21" t="s">
        <v>601</v>
      </c>
      <c r="F491" s="21" t="s">
        <v>9</v>
      </c>
      <c r="G491" s="22">
        <v>82.45</v>
      </c>
      <c r="H491" s="22">
        <v>82.45</v>
      </c>
      <c r="I491" s="23">
        <f t="shared" si="13"/>
        <v>0</v>
      </c>
      <c r="J491" s="68"/>
      <c r="K491" s="73" t="s">
        <v>814</v>
      </c>
      <c r="L491" s="53" t="s">
        <v>1052</v>
      </c>
    </row>
    <row r="492" spans="1:13" s="8" customFormat="1" ht="22.9" hidden="1" customHeight="1" thickBot="1" x14ac:dyDescent="0.4">
      <c r="A492" s="20">
        <v>2198</v>
      </c>
      <c r="B492" s="21" t="s">
        <v>629</v>
      </c>
      <c r="C492" s="21" t="s">
        <v>599</v>
      </c>
      <c r="D492" s="21" t="s">
        <v>601</v>
      </c>
      <c r="E492" s="21" t="s">
        <v>606</v>
      </c>
      <c r="F492" s="21" t="s">
        <v>9</v>
      </c>
      <c r="G492" s="22">
        <v>204.67</v>
      </c>
      <c r="H492" s="22">
        <v>204.67</v>
      </c>
      <c r="I492" s="23">
        <f t="shared" si="13"/>
        <v>0</v>
      </c>
      <c r="J492" s="68"/>
      <c r="K492" s="73" t="s">
        <v>814</v>
      </c>
      <c r="L492" s="53" t="s">
        <v>1052</v>
      </c>
    </row>
    <row r="493" spans="1:13" s="8" customFormat="1" ht="22.9" hidden="1" customHeight="1" thickBot="1" x14ac:dyDescent="0.4">
      <c r="A493" s="20">
        <v>2198</v>
      </c>
      <c r="B493" s="21" t="s">
        <v>630</v>
      </c>
      <c r="C493" s="21" t="s">
        <v>599</v>
      </c>
      <c r="D493" s="21" t="s">
        <v>596</v>
      </c>
      <c r="E493" s="21" t="s">
        <v>597</v>
      </c>
      <c r="F493" s="21" t="s">
        <v>9</v>
      </c>
      <c r="G493" s="22">
        <v>149.38</v>
      </c>
      <c r="H493" s="22">
        <v>149.38</v>
      </c>
      <c r="I493" s="23">
        <f t="shared" si="13"/>
        <v>0</v>
      </c>
      <c r="J493" s="68"/>
      <c r="K493" s="73" t="s">
        <v>814</v>
      </c>
      <c r="L493" s="53" t="s">
        <v>1052</v>
      </c>
    </row>
    <row r="494" spans="1:13" s="8" customFormat="1" ht="22.9" hidden="1" customHeight="1" thickBot="1" x14ac:dyDescent="0.4">
      <c r="A494" s="20">
        <v>2198</v>
      </c>
      <c r="B494" s="21" t="s">
        <v>631</v>
      </c>
      <c r="C494" s="21" t="s">
        <v>599</v>
      </c>
      <c r="D494" s="21" t="s">
        <v>609</v>
      </c>
      <c r="E494" s="21" t="s">
        <v>610</v>
      </c>
      <c r="F494" s="21" t="s">
        <v>9</v>
      </c>
      <c r="G494" s="22">
        <v>92.15</v>
      </c>
      <c r="H494" s="22">
        <v>92.15</v>
      </c>
      <c r="I494" s="23">
        <f t="shared" si="13"/>
        <v>0</v>
      </c>
      <c r="J494" s="68"/>
      <c r="K494" s="73" t="s">
        <v>814</v>
      </c>
      <c r="L494" s="53" t="s">
        <v>1052</v>
      </c>
    </row>
    <row r="495" spans="1:13" s="8" customFormat="1" ht="22.9" hidden="1" customHeight="1" thickBot="1" x14ac:dyDescent="0.4">
      <c r="A495" s="20">
        <v>2198</v>
      </c>
      <c r="B495" s="21" t="s">
        <v>632</v>
      </c>
      <c r="C495" s="21" t="s">
        <v>599</v>
      </c>
      <c r="D495" s="21" t="s">
        <v>612</v>
      </c>
      <c r="E495" s="21" t="s">
        <v>613</v>
      </c>
      <c r="F495" s="21" t="s">
        <v>9</v>
      </c>
      <c r="G495" s="22">
        <v>145.5</v>
      </c>
      <c r="H495" s="22">
        <v>145.5</v>
      </c>
      <c r="I495" s="23">
        <f t="shared" si="13"/>
        <v>0</v>
      </c>
      <c r="J495" s="68"/>
      <c r="K495" s="73" t="s">
        <v>814</v>
      </c>
      <c r="L495" s="53" t="s">
        <v>1052</v>
      </c>
    </row>
    <row r="496" spans="1:13" s="8" customFormat="1" ht="22.9" hidden="1" customHeight="1" thickBot="1" x14ac:dyDescent="0.4">
      <c r="A496" s="20">
        <v>2198</v>
      </c>
      <c r="B496" s="21" t="s">
        <v>633</v>
      </c>
      <c r="C496" s="21" t="s">
        <v>599</v>
      </c>
      <c r="D496" s="21" t="s">
        <v>613</v>
      </c>
      <c r="E496" s="21" t="s">
        <v>619</v>
      </c>
      <c r="F496" s="21" t="s">
        <v>9</v>
      </c>
      <c r="G496" s="22">
        <v>194</v>
      </c>
      <c r="H496" s="22">
        <v>194</v>
      </c>
      <c r="I496" s="23">
        <f t="shared" si="13"/>
        <v>0</v>
      </c>
      <c r="J496" s="68"/>
      <c r="K496" s="73" t="s">
        <v>814</v>
      </c>
      <c r="L496" s="53" t="s">
        <v>1052</v>
      </c>
    </row>
    <row r="497" spans="1:12" s="8" customFormat="1" ht="22.9" hidden="1" customHeight="1" thickBot="1" x14ac:dyDescent="0.4">
      <c r="A497" s="20">
        <v>2198</v>
      </c>
      <c r="B497" s="21" t="s">
        <v>634</v>
      </c>
      <c r="C497" s="21" t="s">
        <v>599</v>
      </c>
      <c r="D497" s="21" t="s">
        <v>617</v>
      </c>
      <c r="E497" s="21" t="s">
        <v>341</v>
      </c>
      <c r="F497" s="21" t="s">
        <v>9</v>
      </c>
      <c r="G497" s="22">
        <v>14.55</v>
      </c>
      <c r="H497" s="22">
        <v>14.55</v>
      </c>
      <c r="I497" s="23">
        <f t="shared" si="13"/>
        <v>0</v>
      </c>
      <c r="J497" s="68"/>
      <c r="K497" s="73" t="s">
        <v>814</v>
      </c>
      <c r="L497" s="53" t="s">
        <v>1052</v>
      </c>
    </row>
    <row r="498" spans="1:12" s="8" customFormat="1" ht="22.9" hidden="1" customHeight="1" thickBot="1" x14ac:dyDescent="0.4">
      <c r="A498" s="20">
        <v>2198</v>
      </c>
      <c r="B498" s="21" t="s">
        <v>635</v>
      </c>
      <c r="C498" s="21" t="s">
        <v>599</v>
      </c>
      <c r="D498" s="21" t="s">
        <v>619</v>
      </c>
      <c r="E498" s="21" t="s">
        <v>620</v>
      </c>
      <c r="F498" s="21" t="s">
        <v>9</v>
      </c>
      <c r="G498" s="22">
        <v>24.25</v>
      </c>
      <c r="H498" s="22">
        <v>24.25</v>
      </c>
      <c r="I498" s="23">
        <f t="shared" si="13"/>
        <v>0</v>
      </c>
      <c r="J498" s="68"/>
      <c r="K498" s="73" t="s">
        <v>814</v>
      </c>
      <c r="L498" s="53" t="s">
        <v>1052</v>
      </c>
    </row>
    <row r="499" spans="1:12" s="8" customFormat="1" ht="22.9" hidden="1" customHeight="1" thickBot="1" x14ac:dyDescent="0.4">
      <c r="A499" s="20">
        <v>2198</v>
      </c>
      <c r="B499" s="21" t="s">
        <v>636</v>
      </c>
      <c r="C499" s="21" t="s">
        <v>599</v>
      </c>
      <c r="D499" s="21" t="s">
        <v>622</v>
      </c>
      <c r="E499" s="21" t="s">
        <v>623</v>
      </c>
      <c r="F499" s="21" t="s">
        <v>9</v>
      </c>
      <c r="G499" s="22">
        <v>160.05000000000001</v>
      </c>
      <c r="H499" s="22">
        <v>160.05000000000001</v>
      </c>
      <c r="I499" s="23">
        <f t="shared" si="13"/>
        <v>0</v>
      </c>
      <c r="J499" s="68"/>
      <c r="K499" s="73" t="s">
        <v>814</v>
      </c>
      <c r="L499" s="53" t="s">
        <v>1052</v>
      </c>
    </row>
    <row r="500" spans="1:12" s="8" customFormat="1" ht="22.9" hidden="1" customHeight="1" thickBot="1" x14ac:dyDescent="0.4">
      <c r="A500" s="20">
        <v>2198</v>
      </c>
      <c r="B500" s="21" t="s">
        <v>637</v>
      </c>
      <c r="C500" s="21" t="s">
        <v>599</v>
      </c>
      <c r="D500" s="21" t="s">
        <v>638</v>
      </c>
      <c r="E500" s="21" t="s">
        <v>639</v>
      </c>
      <c r="F500" s="21" t="s">
        <v>9</v>
      </c>
      <c r="G500" s="22">
        <v>184.3</v>
      </c>
      <c r="H500" s="22">
        <v>184.3</v>
      </c>
      <c r="I500" s="23">
        <f t="shared" si="13"/>
        <v>0</v>
      </c>
      <c r="J500" s="68"/>
      <c r="K500" s="73" t="s">
        <v>814</v>
      </c>
      <c r="L500" s="53" t="s">
        <v>1052</v>
      </c>
    </row>
    <row r="501" spans="1:12" s="8" customFormat="1" ht="22.9" hidden="1" customHeight="1" thickBot="1" x14ac:dyDescent="0.4">
      <c r="A501" s="20">
        <v>2198</v>
      </c>
      <c r="B501" s="21" t="s">
        <v>640</v>
      </c>
      <c r="C501" s="21" t="s">
        <v>599</v>
      </c>
      <c r="D501" s="21"/>
      <c r="E501" s="21"/>
      <c r="F501" s="21" t="s">
        <v>16</v>
      </c>
      <c r="G501" s="22">
        <v>1.7</v>
      </c>
      <c r="H501" s="22"/>
      <c r="I501" s="23">
        <f t="shared" si="13"/>
        <v>1.7</v>
      </c>
      <c r="J501" s="71"/>
      <c r="K501" s="73" t="s">
        <v>814</v>
      </c>
      <c r="L501" s="53" t="s">
        <v>1052</v>
      </c>
    </row>
    <row r="502" spans="1:12" s="8" customFormat="1" ht="22.9" hidden="1" customHeight="1" thickBot="1" x14ac:dyDescent="0.4">
      <c r="A502" s="20">
        <v>2198</v>
      </c>
      <c r="B502" s="38" t="s">
        <v>243</v>
      </c>
      <c r="C502" s="21" t="s">
        <v>599</v>
      </c>
      <c r="D502" s="39">
        <v>42720</v>
      </c>
      <c r="E502" s="39">
        <v>42720</v>
      </c>
      <c r="F502" s="38" t="s">
        <v>244</v>
      </c>
      <c r="G502" s="40">
        <v>165.25</v>
      </c>
      <c r="H502" s="40">
        <v>165.25</v>
      </c>
      <c r="I502" s="23">
        <f t="shared" si="13"/>
        <v>0</v>
      </c>
      <c r="J502" s="50" t="s">
        <v>245</v>
      </c>
      <c r="K502" s="73" t="s">
        <v>811</v>
      </c>
      <c r="L502" s="53" t="s">
        <v>1052</v>
      </c>
    </row>
    <row r="503" spans="1:12" s="8" customFormat="1" ht="22.9" hidden="1" customHeight="1" thickBot="1" x14ac:dyDescent="0.4">
      <c r="A503" s="20">
        <v>2198</v>
      </c>
      <c r="B503" s="38" t="s">
        <v>246</v>
      </c>
      <c r="C503" s="21" t="s">
        <v>599</v>
      </c>
      <c r="D503" s="39">
        <v>42720</v>
      </c>
      <c r="E503" s="39">
        <v>42720</v>
      </c>
      <c r="F503" s="38" t="s">
        <v>244</v>
      </c>
      <c r="G503" s="40">
        <v>165.25</v>
      </c>
      <c r="H503" s="40">
        <v>165.25</v>
      </c>
      <c r="I503" s="23">
        <f t="shared" si="13"/>
        <v>0</v>
      </c>
      <c r="J503" s="50" t="s">
        <v>245</v>
      </c>
      <c r="K503" s="73" t="s">
        <v>811</v>
      </c>
      <c r="L503" s="53" t="s">
        <v>1052</v>
      </c>
    </row>
    <row r="504" spans="1:12" s="8" customFormat="1" ht="22.9" hidden="1" customHeight="1" thickBot="1" x14ac:dyDescent="0.4">
      <c r="A504" s="20">
        <v>2198</v>
      </c>
      <c r="B504" s="38" t="s">
        <v>247</v>
      </c>
      <c r="C504" s="21" t="s">
        <v>599</v>
      </c>
      <c r="D504" s="39">
        <v>42720</v>
      </c>
      <c r="E504" s="39">
        <v>42720</v>
      </c>
      <c r="F504" s="38" t="s">
        <v>244</v>
      </c>
      <c r="G504" s="40">
        <v>165.25</v>
      </c>
      <c r="H504" s="40">
        <v>165.25</v>
      </c>
      <c r="I504" s="23">
        <f t="shared" si="13"/>
        <v>0</v>
      </c>
      <c r="J504" s="50" t="s">
        <v>245</v>
      </c>
      <c r="K504" s="73" t="s">
        <v>811</v>
      </c>
      <c r="L504" s="53" t="s">
        <v>1052</v>
      </c>
    </row>
    <row r="505" spans="1:12" s="8" customFormat="1" ht="22.9" hidden="1" customHeight="1" thickBot="1" x14ac:dyDescent="0.4">
      <c r="A505" s="20">
        <v>2198</v>
      </c>
      <c r="B505" s="38" t="s">
        <v>248</v>
      </c>
      <c r="C505" s="21" t="s">
        <v>599</v>
      </c>
      <c r="D505" s="39">
        <v>42720</v>
      </c>
      <c r="E505" s="39">
        <v>42720</v>
      </c>
      <c r="F505" s="38" t="s">
        <v>244</v>
      </c>
      <c r="G505" s="40">
        <v>165.25</v>
      </c>
      <c r="H505" s="40">
        <v>165.25</v>
      </c>
      <c r="I505" s="23">
        <f t="shared" si="13"/>
        <v>0</v>
      </c>
      <c r="J505" s="50" t="s">
        <v>245</v>
      </c>
      <c r="K505" s="73" t="s">
        <v>811</v>
      </c>
      <c r="L505" s="53" t="s">
        <v>1052</v>
      </c>
    </row>
    <row r="506" spans="1:12" s="8" customFormat="1" ht="22.9" hidden="1" customHeight="1" thickBot="1" x14ac:dyDescent="0.4">
      <c r="A506" s="20">
        <v>2198</v>
      </c>
      <c r="B506" s="38" t="s">
        <v>249</v>
      </c>
      <c r="C506" s="21" t="s">
        <v>599</v>
      </c>
      <c r="D506" s="39">
        <v>42720</v>
      </c>
      <c r="E506" s="39">
        <v>42720</v>
      </c>
      <c r="F506" s="38" t="s">
        <v>244</v>
      </c>
      <c r="G506" s="40">
        <v>165.25</v>
      </c>
      <c r="H506" s="40">
        <v>165.25</v>
      </c>
      <c r="I506" s="23">
        <f t="shared" si="13"/>
        <v>0</v>
      </c>
      <c r="J506" s="50" t="s">
        <v>245</v>
      </c>
      <c r="K506" s="73" t="s">
        <v>811</v>
      </c>
      <c r="L506" s="53" t="s">
        <v>1052</v>
      </c>
    </row>
    <row r="507" spans="1:12" s="8" customFormat="1" ht="22.9" hidden="1" customHeight="1" thickBot="1" x14ac:dyDescent="0.4">
      <c r="A507" s="20">
        <v>2198</v>
      </c>
      <c r="B507" s="38" t="s">
        <v>250</v>
      </c>
      <c r="C507" s="21" t="s">
        <v>599</v>
      </c>
      <c r="D507" s="39">
        <v>42720</v>
      </c>
      <c r="E507" s="39">
        <v>42720</v>
      </c>
      <c r="F507" s="38" t="s">
        <v>244</v>
      </c>
      <c r="G507" s="40">
        <v>165.25</v>
      </c>
      <c r="H507" s="40">
        <v>165.25</v>
      </c>
      <c r="I507" s="23">
        <f t="shared" si="13"/>
        <v>0</v>
      </c>
      <c r="J507" s="50" t="s">
        <v>245</v>
      </c>
      <c r="K507" s="73" t="s">
        <v>811</v>
      </c>
      <c r="L507" s="53" t="s">
        <v>1052</v>
      </c>
    </row>
    <row r="508" spans="1:12" s="8" customFormat="1" ht="22.9" hidden="1" customHeight="1" thickBot="1" x14ac:dyDescent="0.4">
      <c r="A508" s="20">
        <v>2198</v>
      </c>
      <c r="B508" s="38" t="s">
        <v>251</v>
      </c>
      <c r="C508" s="21" t="s">
        <v>599</v>
      </c>
      <c r="D508" s="39">
        <v>42720</v>
      </c>
      <c r="E508" s="39">
        <v>42720</v>
      </c>
      <c r="F508" s="38" t="s">
        <v>244</v>
      </c>
      <c r="G508" s="40">
        <v>165.25</v>
      </c>
      <c r="H508" s="40">
        <v>165.25</v>
      </c>
      <c r="I508" s="23">
        <f t="shared" si="13"/>
        <v>0</v>
      </c>
      <c r="J508" s="50" t="s">
        <v>245</v>
      </c>
      <c r="K508" s="73" t="s">
        <v>811</v>
      </c>
      <c r="L508" s="53" t="s">
        <v>1052</v>
      </c>
    </row>
    <row r="509" spans="1:12" s="8" customFormat="1" ht="22.9" hidden="1" customHeight="1" thickBot="1" x14ac:dyDescent="0.4">
      <c r="A509" s="20">
        <v>2198</v>
      </c>
      <c r="B509" s="38" t="s">
        <v>252</v>
      </c>
      <c r="C509" s="21" t="s">
        <v>599</v>
      </c>
      <c r="D509" s="39">
        <v>42720</v>
      </c>
      <c r="E509" s="39">
        <v>42720</v>
      </c>
      <c r="F509" s="38" t="s">
        <v>244</v>
      </c>
      <c r="G509" s="40">
        <v>165.25</v>
      </c>
      <c r="H509" s="40">
        <v>165.25</v>
      </c>
      <c r="I509" s="23">
        <f t="shared" si="13"/>
        <v>0</v>
      </c>
      <c r="J509" s="50" t="s">
        <v>245</v>
      </c>
      <c r="K509" s="73" t="s">
        <v>811</v>
      </c>
      <c r="L509" s="53" t="s">
        <v>1052</v>
      </c>
    </row>
    <row r="510" spans="1:12" s="8" customFormat="1" ht="22.9" hidden="1" customHeight="1" thickBot="1" x14ac:dyDescent="0.4">
      <c r="A510" s="20">
        <v>2198</v>
      </c>
      <c r="B510" s="38" t="s">
        <v>253</v>
      </c>
      <c r="C510" s="21" t="s">
        <v>599</v>
      </c>
      <c r="D510" s="39">
        <v>42723</v>
      </c>
      <c r="E510" s="39">
        <v>42723</v>
      </c>
      <c r="F510" s="38" t="s">
        <v>244</v>
      </c>
      <c r="G510" s="40">
        <v>173.07</v>
      </c>
      <c r="H510" s="40">
        <v>173.07</v>
      </c>
      <c r="I510" s="23">
        <f t="shared" si="13"/>
        <v>0</v>
      </c>
      <c r="J510" s="50" t="s">
        <v>245</v>
      </c>
      <c r="K510" s="73" t="s">
        <v>811</v>
      </c>
      <c r="L510" s="53" t="s">
        <v>1052</v>
      </c>
    </row>
    <row r="511" spans="1:12" s="8" customFormat="1" ht="22.9" hidden="1" customHeight="1" thickBot="1" x14ac:dyDescent="0.4">
      <c r="A511" s="20">
        <v>2198</v>
      </c>
      <c r="B511" s="38" t="s">
        <v>254</v>
      </c>
      <c r="C511" s="21" t="s">
        <v>599</v>
      </c>
      <c r="D511" s="39">
        <v>42723</v>
      </c>
      <c r="E511" s="39">
        <v>42723</v>
      </c>
      <c r="F511" s="38" t="s">
        <v>244</v>
      </c>
      <c r="G511" s="40">
        <v>173.07</v>
      </c>
      <c r="H511" s="40">
        <v>173.07</v>
      </c>
      <c r="I511" s="23">
        <f t="shared" si="13"/>
        <v>0</v>
      </c>
      <c r="J511" s="50" t="s">
        <v>245</v>
      </c>
      <c r="K511" s="73" t="s">
        <v>811</v>
      </c>
      <c r="L511" s="53" t="s">
        <v>1052</v>
      </c>
    </row>
    <row r="512" spans="1:12" s="8" customFormat="1" ht="22.9" hidden="1" customHeight="1" thickBot="1" x14ac:dyDescent="0.4">
      <c r="A512" s="20">
        <v>2198</v>
      </c>
      <c r="B512" s="38" t="s">
        <v>255</v>
      </c>
      <c r="C512" s="21" t="s">
        <v>599</v>
      </c>
      <c r="D512" s="39">
        <v>42723</v>
      </c>
      <c r="E512" s="39">
        <v>42723</v>
      </c>
      <c r="F512" s="38" t="s">
        <v>244</v>
      </c>
      <c r="G512" s="40">
        <v>173.07</v>
      </c>
      <c r="H512" s="40">
        <v>173.07</v>
      </c>
      <c r="I512" s="23">
        <f t="shared" si="13"/>
        <v>0</v>
      </c>
      <c r="J512" s="50" t="s">
        <v>245</v>
      </c>
      <c r="K512" s="73" t="s">
        <v>811</v>
      </c>
      <c r="L512" s="53" t="s">
        <v>1052</v>
      </c>
    </row>
    <row r="513" spans="1:12" s="8" customFormat="1" ht="22.9" hidden="1" customHeight="1" thickBot="1" x14ac:dyDescent="0.4">
      <c r="A513" s="20">
        <v>2198</v>
      </c>
      <c r="B513" s="38" t="s">
        <v>256</v>
      </c>
      <c r="C513" s="21" t="s">
        <v>599</v>
      </c>
      <c r="D513" s="39">
        <v>42723</v>
      </c>
      <c r="E513" s="39">
        <v>42723</v>
      </c>
      <c r="F513" s="38" t="s">
        <v>244</v>
      </c>
      <c r="G513" s="40">
        <v>173.07</v>
      </c>
      <c r="H513" s="40">
        <v>173.07</v>
      </c>
      <c r="I513" s="23">
        <f t="shared" si="13"/>
        <v>0</v>
      </c>
      <c r="J513" s="50" t="s">
        <v>245</v>
      </c>
      <c r="K513" s="73" t="s">
        <v>811</v>
      </c>
      <c r="L513" s="53" t="s">
        <v>1052</v>
      </c>
    </row>
    <row r="514" spans="1:12" s="8" customFormat="1" ht="22.9" hidden="1" customHeight="1" thickBot="1" x14ac:dyDescent="0.4">
      <c r="A514" s="20">
        <v>2198</v>
      </c>
      <c r="B514" s="38" t="s">
        <v>257</v>
      </c>
      <c r="C514" s="21" t="s">
        <v>599</v>
      </c>
      <c r="D514" s="39">
        <v>42723</v>
      </c>
      <c r="E514" s="39">
        <v>42723</v>
      </c>
      <c r="F514" s="38" t="s">
        <v>244</v>
      </c>
      <c r="G514" s="40">
        <v>173.07</v>
      </c>
      <c r="H514" s="40">
        <v>173.07</v>
      </c>
      <c r="I514" s="23">
        <f t="shared" si="13"/>
        <v>0</v>
      </c>
      <c r="J514" s="50" t="s">
        <v>245</v>
      </c>
      <c r="K514" s="73" t="s">
        <v>811</v>
      </c>
      <c r="L514" s="53" t="s">
        <v>1052</v>
      </c>
    </row>
    <row r="515" spans="1:12" s="8" customFormat="1" ht="22.9" hidden="1" customHeight="1" thickBot="1" x14ac:dyDescent="0.4">
      <c r="A515" s="20">
        <v>2198</v>
      </c>
      <c r="B515" s="38" t="s">
        <v>258</v>
      </c>
      <c r="C515" s="21" t="s">
        <v>599</v>
      </c>
      <c r="D515" s="39">
        <v>42723</v>
      </c>
      <c r="E515" s="39">
        <v>42723</v>
      </c>
      <c r="F515" s="38" t="s">
        <v>244</v>
      </c>
      <c r="G515" s="40">
        <v>173.07</v>
      </c>
      <c r="H515" s="40">
        <v>173.07</v>
      </c>
      <c r="I515" s="23">
        <f t="shared" si="13"/>
        <v>0</v>
      </c>
      <c r="J515" s="50" t="s">
        <v>245</v>
      </c>
      <c r="K515" s="73" t="s">
        <v>811</v>
      </c>
      <c r="L515" s="53" t="s">
        <v>1052</v>
      </c>
    </row>
    <row r="516" spans="1:12" s="8" customFormat="1" ht="22.9" hidden="1" customHeight="1" thickBot="1" x14ac:dyDescent="0.4">
      <c r="A516" s="20">
        <v>2198</v>
      </c>
      <c r="B516" s="38" t="s">
        <v>259</v>
      </c>
      <c r="C516" s="21" t="s">
        <v>599</v>
      </c>
      <c r="D516" s="39">
        <v>42723</v>
      </c>
      <c r="E516" s="39">
        <v>42723</v>
      </c>
      <c r="F516" s="38" t="s">
        <v>244</v>
      </c>
      <c r="G516" s="40">
        <v>173.07</v>
      </c>
      <c r="H516" s="40">
        <v>173.07</v>
      </c>
      <c r="I516" s="23">
        <f t="shared" si="13"/>
        <v>0</v>
      </c>
      <c r="J516" s="50" t="s">
        <v>245</v>
      </c>
      <c r="K516" s="73" t="s">
        <v>811</v>
      </c>
      <c r="L516" s="53" t="s">
        <v>1052</v>
      </c>
    </row>
    <row r="517" spans="1:12" s="8" customFormat="1" ht="22.9" hidden="1" customHeight="1" thickBot="1" x14ac:dyDescent="0.4">
      <c r="A517" s="20">
        <v>2198</v>
      </c>
      <c r="B517" s="38" t="s">
        <v>260</v>
      </c>
      <c r="C517" s="21" t="s">
        <v>599</v>
      </c>
      <c r="D517" s="39">
        <v>42723</v>
      </c>
      <c r="E517" s="39">
        <v>42723</v>
      </c>
      <c r="F517" s="38" t="s">
        <v>244</v>
      </c>
      <c r="G517" s="40">
        <v>173.07</v>
      </c>
      <c r="H517" s="40">
        <v>173.07</v>
      </c>
      <c r="I517" s="23">
        <f t="shared" si="13"/>
        <v>0</v>
      </c>
      <c r="J517" s="50" t="s">
        <v>245</v>
      </c>
      <c r="K517" s="73" t="s">
        <v>811</v>
      </c>
      <c r="L517" s="53" t="s">
        <v>1052</v>
      </c>
    </row>
    <row r="518" spans="1:12" s="8" customFormat="1" ht="22.9" hidden="1" customHeight="1" x14ac:dyDescent="0.35">
      <c r="A518" s="20">
        <v>2198</v>
      </c>
      <c r="B518" s="38" t="s">
        <v>261</v>
      </c>
      <c r="C518" s="21" t="s">
        <v>599</v>
      </c>
      <c r="D518" s="39">
        <v>42723</v>
      </c>
      <c r="E518" s="39">
        <v>42723</v>
      </c>
      <c r="F518" s="38" t="s">
        <v>244</v>
      </c>
      <c r="G518" s="135">
        <v>173.07</v>
      </c>
      <c r="H518" s="135">
        <v>173.07</v>
      </c>
      <c r="I518" s="23">
        <f t="shared" si="13"/>
        <v>0</v>
      </c>
      <c r="J518" s="50" t="s">
        <v>245</v>
      </c>
      <c r="K518" s="106" t="s">
        <v>811</v>
      </c>
      <c r="L518" s="53" t="s">
        <v>1052</v>
      </c>
    </row>
    <row r="519" spans="1:12" s="8" customFormat="1" ht="22.9" hidden="1" customHeight="1" x14ac:dyDescent="0.35">
      <c r="A519" s="115">
        <v>2198</v>
      </c>
      <c r="B519" s="136" t="s">
        <v>947</v>
      </c>
      <c r="C519" s="92" t="s">
        <v>599</v>
      </c>
      <c r="D519" s="137">
        <v>42831</v>
      </c>
      <c r="E519" s="137">
        <v>42845</v>
      </c>
      <c r="F519" s="136" t="s">
        <v>954</v>
      </c>
      <c r="G519" s="138">
        <v>21.44</v>
      </c>
      <c r="H519" s="138"/>
      <c r="I519" s="139">
        <v>21.44</v>
      </c>
      <c r="J519" s="140" t="s">
        <v>988</v>
      </c>
      <c r="K519" s="141" t="s">
        <v>983</v>
      </c>
      <c r="L519" s="53" t="s">
        <v>1052</v>
      </c>
    </row>
    <row r="520" spans="1:12" s="8" customFormat="1" ht="22.9" hidden="1" customHeight="1" x14ac:dyDescent="0.35">
      <c r="A520" s="115">
        <v>2198</v>
      </c>
      <c r="B520" s="136" t="s">
        <v>1049</v>
      </c>
      <c r="C520" s="92" t="s">
        <v>599</v>
      </c>
      <c r="D520" s="137">
        <v>42831</v>
      </c>
      <c r="E520" s="137">
        <v>42845</v>
      </c>
      <c r="F520" s="136" t="s">
        <v>263</v>
      </c>
      <c r="G520" s="138">
        <v>57.47</v>
      </c>
      <c r="H520" s="138">
        <v>57.47</v>
      </c>
      <c r="I520" s="139">
        <f>G520-H520</f>
        <v>0</v>
      </c>
      <c r="J520" s="140" t="s">
        <v>988</v>
      </c>
      <c r="K520" s="141" t="s">
        <v>1050</v>
      </c>
      <c r="L520" s="53" t="s">
        <v>1052</v>
      </c>
    </row>
    <row r="521" spans="1:12" s="8" customFormat="1" ht="22.9" hidden="1" customHeight="1" x14ac:dyDescent="0.25">
      <c r="A521" s="19"/>
      <c r="B521" s="7"/>
      <c r="C521" s="7"/>
      <c r="D521" s="7"/>
      <c r="E521" s="7"/>
      <c r="F521" s="7"/>
      <c r="G521" s="74"/>
      <c r="H521" s="49" t="s">
        <v>782</v>
      </c>
      <c r="I521" s="56">
        <f>SUM(I480:I519)</f>
        <v>23.14</v>
      </c>
      <c r="J521" s="68"/>
      <c r="K521" s="68"/>
      <c r="L521" s="53"/>
    </row>
    <row r="522" spans="1:12" s="8" customFormat="1" ht="22.9" hidden="1" customHeight="1" thickBot="1" x14ac:dyDescent="0.4">
      <c r="A522" s="20">
        <v>2219</v>
      </c>
      <c r="B522" s="21" t="s">
        <v>488</v>
      </c>
      <c r="C522" s="21" t="s">
        <v>489</v>
      </c>
      <c r="D522" s="21" t="s">
        <v>429</v>
      </c>
      <c r="E522" s="21" t="s">
        <v>430</v>
      </c>
      <c r="F522" s="21" t="s">
        <v>16</v>
      </c>
      <c r="G522" s="22">
        <v>12.07</v>
      </c>
      <c r="H522" s="22"/>
      <c r="I522" s="42">
        <v>12.07</v>
      </c>
      <c r="J522" s="71"/>
      <c r="K522" s="73" t="s">
        <v>813</v>
      </c>
      <c r="L522" s="53"/>
    </row>
    <row r="523" spans="1:12" s="8" customFormat="1" ht="22.9" hidden="1" customHeight="1" thickBot="1" x14ac:dyDescent="0.4">
      <c r="A523" s="24">
        <v>2219</v>
      </c>
      <c r="B523" s="21" t="s">
        <v>573</v>
      </c>
      <c r="C523" s="21" t="s">
        <v>489</v>
      </c>
      <c r="D523" s="21" t="s">
        <v>574</v>
      </c>
      <c r="E523" s="21" t="s">
        <v>575</v>
      </c>
      <c r="F523" s="21" t="s">
        <v>177</v>
      </c>
      <c r="G523" s="22">
        <v>3436</v>
      </c>
      <c r="H523" s="22">
        <v>2400</v>
      </c>
      <c r="I523" s="23">
        <f>G523-H523</f>
        <v>1036</v>
      </c>
      <c r="J523" s="71"/>
      <c r="K523" s="73" t="s">
        <v>816</v>
      </c>
      <c r="L523" s="53"/>
    </row>
    <row r="524" spans="1:12" s="8" customFormat="1" ht="22.9" hidden="1" customHeight="1" thickBot="1" x14ac:dyDescent="0.4">
      <c r="A524" s="20">
        <v>2219</v>
      </c>
      <c r="B524" s="21" t="s">
        <v>743</v>
      </c>
      <c r="C524" s="21" t="s">
        <v>744</v>
      </c>
      <c r="D524" s="21" t="s">
        <v>745</v>
      </c>
      <c r="E524" s="21" t="s">
        <v>682</v>
      </c>
      <c r="F524" s="21" t="s">
        <v>16</v>
      </c>
      <c r="G524" s="22">
        <v>10.34</v>
      </c>
      <c r="H524" s="22"/>
      <c r="I524" s="23">
        <v>10.34</v>
      </c>
      <c r="J524" s="71"/>
      <c r="K524" s="73" t="s">
        <v>817</v>
      </c>
      <c r="L524" s="53"/>
    </row>
    <row r="525" spans="1:12" s="8" customFormat="1" ht="22.9" hidden="1" customHeight="1" x14ac:dyDescent="0.25">
      <c r="A525" s="19"/>
      <c r="B525" s="7"/>
      <c r="C525" s="7"/>
      <c r="D525" s="7"/>
      <c r="E525" s="7"/>
      <c r="F525" s="7"/>
      <c r="G525" s="74"/>
      <c r="H525" s="49" t="s">
        <v>782</v>
      </c>
      <c r="I525" s="56">
        <f>SUM(I522:I524)</f>
        <v>1058.4099999999999</v>
      </c>
      <c r="J525" s="68"/>
      <c r="K525" s="68"/>
      <c r="L525" s="53"/>
    </row>
    <row r="526" spans="1:12" s="8" customFormat="1" ht="22.9" hidden="1" customHeight="1" thickBot="1" x14ac:dyDescent="0.4">
      <c r="A526" s="20">
        <v>2293</v>
      </c>
      <c r="B526" s="45" t="s">
        <v>471</v>
      </c>
      <c r="C526" s="35" t="s">
        <v>472</v>
      </c>
      <c r="D526" s="35" t="s">
        <v>473</v>
      </c>
      <c r="E526" s="35" t="s">
        <v>474</v>
      </c>
      <c r="F526" s="34" t="s">
        <v>28</v>
      </c>
      <c r="G526" s="36">
        <v>1286.1600000000001</v>
      </c>
      <c r="H526" s="35"/>
      <c r="I526" s="42">
        <v>1286.1600000000001</v>
      </c>
      <c r="J526" s="68"/>
      <c r="K526" s="73" t="s">
        <v>813</v>
      </c>
      <c r="L526" s="53"/>
    </row>
    <row r="527" spans="1:12" s="8" customFormat="1" ht="22.9" hidden="1" customHeight="1" thickBot="1" x14ac:dyDescent="0.4">
      <c r="A527" s="20">
        <v>2293</v>
      </c>
      <c r="B527" s="45" t="s">
        <v>475</v>
      </c>
      <c r="C527" s="35" t="s">
        <v>472</v>
      </c>
      <c r="D527" s="35" t="s">
        <v>476</v>
      </c>
      <c r="E527" s="35" t="s">
        <v>429</v>
      </c>
      <c r="F527" s="34" t="s">
        <v>28</v>
      </c>
      <c r="G527" s="36">
        <v>2572.3200000000002</v>
      </c>
      <c r="H527" s="35"/>
      <c r="I527" s="42">
        <v>2572.3200000000002</v>
      </c>
      <c r="J527" s="68"/>
      <c r="K527" s="73" t="s">
        <v>813</v>
      </c>
      <c r="L527" s="53"/>
    </row>
    <row r="528" spans="1:12" s="8" customFormat="1" ht="22.9" hidden="1" customHeight="1" thickBot="1" x14ac:dyDescent="0.4">
      <c r="A528" s="20">
        <v>2293</v>
      </c>
      <c r="B528" s="46" t="s">
        <v>477</v>
      </c>
      <c r="C528" s="35" t="s">
        <v>472</v>
      </c>
      <c r="D528" s="21" t="s">
        <v>478</v>
      </c>
      <c r="E528" s="21" t="s">
        <v>479</v>
      </c>
      <c r="F528" s="34" t="s">
        <v>28</v>
      </c>
      <c r="G528" s="22">
        <v>2572.3200000000002</v>
      </c>
      <c r="H528" s="22"/>
      <c r="I528" s="42">
        <v>2572.3200000000002</v>
      </c>
      <c r="J528" s="68"/>
      <c r="K528" s="73" t="s">
        <v>813</v>
      </c>
      <c r="L528" s="53"/>
    </row>
    <row r="529" spans="1:12" s="8" customFormat="1" ht="22.9" hidden="1" customHeight="1" thickBot="1" x14ac:dyDescent="0.4">
      <c r="A529" s="20">
        <v>2293</v>
      </c>
      <c r="B529" s="46" t="s">
        <v>480</v>
      </c>
      <c r="C529" s="35" t="s">
        <v>472</v>
      </c>
      <c r="D529" s="21" t="s">
        <v>481</v>
      </c>
      <c r="E529" s="21" t="s">
        <v>482</v>
      </c>
      <c r="F529" s="34" t="s">
        <v>28</v>
      </c>
      <c r="G529" s="22">
        <v>1962.96</v>
      </c>
      <c r="H529" s="22"/>
      <c r="I529" s="42">
        <v>1962.96</v>
      </c>
      <c r="J529" s="71"/>
      <c r="K529" s="73" t="s">
        <v>813</v>
      </c>
      <c r="L529" s="53"/>
    </row>
    <row r="530" spans="1:12" s="8" customFormat="1" ht="22.9" hidden="1" customHeight="1" x14ac:dyDescent="0.25">
      <c r="A530" s="19"/>
      <c r="B530" s="7"/>
      <c r="C530" s="7"/>
      <c r="D530" s="7"/>
      <c r="E530" s="7"/>
      <c r="F530" s="7"/>
      <c r="G530" s="74"/>
      <c r="H530" s="49" t="s">
        <v>782</v>
      </c>
      <c r="I530" s="56">
        <f>SUM(I526:I529)</f>
        <v>8393.760000000002</v>
      </c>
      <c r="J530" s="68"/>
      <c r="K530" s="68"/>
      <c r="L530" s="53"/>
    </row>
    <row r="531" spans="1:12" s="8" customFormat="1" ht="22.9" hidden="1" customHeight="1" thickBot="1" x14ac:dyDescent="0.4">
      <c r="A531" s="24">
        <v>2294</v>
      </c>
      <c r="B531" s="21" t="s">
        <v>536</v>
      </c>
      <c r="C531" s="21" t="s">
        <v>537</v>
      </c>
      <c r="D531" s="21" t="s">
        <v>538</v>
      </c>
      <c r="E531" s="21" t="s">
        <v>509</v>
      </c>
      <c r="F531" s="21" t="s">
        <v>25</v>
      </c>
      <c r="G531" s="22">
        <v>1286.1600000000001</v>
      </c>
      <c r="H531" s="22"/>
      <c r="I531" s="23">
        <v>1286.1600000000001</v>
      </c>
      <c r="J531" s="68"/>
      <c r="K531" s="73" t="s">
        <v>816</v>
      </c>
      <c r="L531" s="53"/>
    </row>
    <row r="532" spans="1:12" s="8" customFormat="1" ht="22.9" hidden="1" customHeight="1" thickBot="1" x14ac:dyDescent="0.4">
      <c r="A532" s="24">
        <v>2294</v>
      </c>
      <c r="B532" s="21" t="s">
        <v>539</v>
      </c>
      <c r="C532" s="21" t="s">
        <v>537</v>
      </c>
      <c r="D532" s="21" t="s">
        <v>540</v>
      </c>
      <c r="E532" s="21" t="s">
        <v>541</v>
      </c>
      <c r="F532" s="21" t="s">
        <v>25</v>
      </c>
      <c r="G532" s="22">
        <v>1158.32</v>
      </c>
      <c r="H532" s="22"/>
      <c r="I532" s="23">
        <v>1158.32</v>
      </c>
      <c r="J532" s="68"/>
      <c r="K532" s="73" t="s">
        <v>816</v>
      </c>
      <c r="L532" s="53"/>
    </row>
    <row r="533" spans="1:12" s="8" customFormat="1" ht="22.9" hidden="1" customHeight="1" thickBot="1" x14ac:dyDescent="0.4">
      <c r="A533" s="24">
        <v>2294</v>
      </c>
      <c r="B533" s="21" t="s">
        <v>542</v>
      </c>
      <c r="C533" s="21" t="s">
        <v>537</v>
      </c>
      <c r="D533" s="21" t="s">
        <v>543</v>
      </c>
      <c r="E533" s="21" t="s">
        <v>544</v>
      </c>
      <c r="F533" s="21" t="s">
        <v>25</v>
      </c>
      <c r="G533" s="22">
        <v>1078.24</v>
      </c>
      <c r="H533" s="22"/>
      <c r="I533" s="23">
        <v>1078.24</v>
      </c>
      <c r="J533" s="71"/>
      <c r="K533" s="73" t="s">
        <v>816</v>
      </c>
      <c r="L533" s="53"/>
    </row>
    <row r="534" spans="1:12" s="8" customFormat="1" ht="22.9" hidden="1" customHeight="1" x14ac:dyDescent="0.25">
      <c r="A534" s="19"/>
      <c r="B534" s="7"/>
      <c r="C534" s="7"/>
      <c r="D534" s="7"/>
      <c r="E534" s="7"/>
      <c r="F534" s="7"/>
      <c r="G534" s="74"/>
      <c r="H534" s="49" t="s">
        <v>782</v>
      </c>
      <c r="I534" s="56">
        <f>SUM(I531:I533)</f>
        <v>3522.7200000000003</v>
      </c>
      <c r="J534" s="68"/>
      <c r="K534" s="68"/>
      <c r="L534" s="53"/>
    </row>
    <row r="535" spans="1:12" s="8" customFormat="1" ht="22.9" hidden="1" customHeight="1" thickBot="1" x14ac:dyDescent="0.4">
      <c r="A535" s="24">
        <v>2311</v>
      </c>
      <c r="B535" s="21" t="s">
        <v>794</v>
      </c>
      <c r="C535" s="21" t="s">
        <v>545</v>
      </c>
      <c r="D535" s="21" t="s">
        <v>515</v>
      </c>
      <c r="E535" s="21" t="s">
        <v>546</v>
      </c>
      <c r="F535" s="21" t="s">
        <v>25</v>
      </c>
      <c r="G535" s="22">
        <v>2025.12</v>
      </c>
      <c r="H535" s="22"/>
      <c r="I535" s="23">
        <v>2025.12</v>
      </c>
      <c r="J535" s="71"/>
      <c r="K535" s="73" t="s">
        <v>816</v>
      </c>
      <c r="L535" s="53"/>
    </row>
    <row r="536" spans="1:12" s="8" customFormat="1" ht="22.9" hidden="1" customHeight="1" x14ac:dyDescent="0.25">
      <c r="A536" s="19"/>
      <c r="B536" s="7"/>
      <c r="C536" s="7"/>
      <c r="D536" s="7"/>
      <c r="E536" s="7"/>
      <c r="F536" s="7"/>
      <c r="G536" s="74"/>
      <c r="H536" s="49" t="s">
        <v>782</v>
      </c>
      <c r="I536" s="56">
        <f>SUM(I535:I535)</f>
        <v>2025.12</v>
      </c>
      <c r="J536" s="68"/>
      <c r="K536" s="68"/>
      <c r="L536" s="53"/>
    </row>
    <row r="537" spans="1:12" s="8" customFormat="1" ht="22.9" hidden="1" customHeight="1" thickBot="1" x14ac:dyDescent="0.4">
      <c r="A537" s="24">
        <v>2312</v>
      </c>
      <c r="B537" s="21" t="s">
        <v>547</v>
      </c>
      <c r="C537" s="21" t="s">
        <v>548</v>
      </c>
      <c r="D537" s="21" t="s">
        <v>549</v>
      </c>
      <c r="E537" s="21" t="s">
        <v>550</v>
      </c>
      <c r="F537" s="21" t="s">
        <v>9</v>
      </c>
      <c r="G537" s="22">
        <v>130.5</v>
      </c>
      <c r="H537" s="22"/>
      <c r="I537" s="23">
        <v>130.5</v>
      </c>
      <c r="J537" s="68"/>
      <c r="K537" s="73" t="s">
        <v>816</v>
      </c>
      <c r="L537" s="53"/>
    </row>
    <row r="538" spans="1:12" s="8" customFormat="1" ht="22.9" hidden="1" customHeight="1" thickBot="1" x14ac:dyDescent="0.4">
      <c r="A538" s="24">
        <v>2312</v>
      </c>
      <c r="B538" s="21" t="s">
        <v>551</v>
      </c>
      <c r="C538" s="21" t="s">
        <v>548</v>
      </c>
      <c r="D538" s="21" t="s">
        <v>552</v>
      </c>
      <c r="E538" s="21" t="s">
        <v>553</v>
      </c>
      <c r="F538" s="21" t="s">
        <v>28</v>
      </c>
      <c r="G538" s="22">
        <v>998.16</v>
      </c>
      <c r="H538" s="22"/>
      <c r="I538" s="23">
        <v>998.16</v>
      </c>
      <c r="J538" s="68"/>
      <c r="K538" s="73" t="s">
        <v>816</v>
      </c>
      <c r="L538" s="53"/>
    </row>
    <row r="539" spans="1:12" s="8" customFormat="1" ht="22.9" hidden="1" customHeight="1" thickBot="1" x14ac:dyDescent="0.4">
      <c r="A539" s="24">
        <v>2312</v>
      </c>
      <c r="B539" s="21" t="s">
        <v>554</v>
      </c>
      <c r="C539" s="21" t="s">
        <v>548</v>
      </c>
      <c r="D539" s="21" t="s">
        <v>555</v>
      </c>
      <c r="E539" s="21" t="s">
        <v>556</v>
      </c>
      <c r="F539" s="21" t="s">
        <v>28</v>
      </c>
      <c r="G539" s="22">
        <v>432</v>
      </c>
      <c r="H539" s="22"/>
      <c r="I539" s="23">
        <v>432</v>
      </c>
      <c r="J539" s="68"/>
      <c r="K539" s="73" t="s">
        <v>816</v>
      </c>
      <c r="L539" s="53"/>
    </row>
    <row r="540" spans="1:12" s="8" customFormat="1" ht="22.9" hidden="1" customHeight="1" thickBot="1" x14ac:dyDescent="0.4">
      <c r="A540" s="24">
        <v>2312</v>
      </c>
      <c r="B540" s="21" t="s">
        <v>557</v>
      </c>
      <c r="C540" s="21" t="s">
        <v>548</v>
      </c>
      <c r="D540" s="21" t="s">
        <v>549</v>
      </c>
      <c r="E540" s="21" t="s">
        <v>550</v>
      </c>
      <c r="F540" s="21" t="s">
        <v>28</v>
      </c>
      <c r="G540" s="22">
        <v>1286.1600000000001</v>
      </c>
      <c r="H540" s="22"/>
      <c r="I540" s="23">
        <v>1285.8399999999999</v>
      </c>
      <c r="J540" s="71"/>
      <c r="K540" s="73" t="s">
        <v>816</v>
      </c>
      <c r="L540" s="53"/>
    </row>
    <row r="541" spans="1:12" s="8" customFormat="1" ht="22.9" hidden="1" customHeight="1" x14ac:dyDescent="0.25">
      <c r="A541" s="19"/>
      <c r="B541" s="7"/>
      <c r="C541" s="7"/>
      <c r="D541" s="7"/>
      <c r="E541" s="7"/>
      <c r="F541" s="7"/>
      <c r="G541" s="74"/>
      <c r="H541" s="49" t="s">
        <v>782</v>
      </c>
      <c r="I541" s="56">
        <f>SUM(I537:I540)</f>
        <v>2846.5</v>
      </c>
      <c r="J541" s="68"/>
      <c r="K541" s="68"/>
      <c r="L541" s="53"/>
    </row>
    <row r="542" spans="1:12" s="8" customFormat="1" ht="22.9" hidden="1" customHeight="1" thickBot="1" x14ac:dyDescent="0.4">
      <c r="A542" s="20">
        <v>2313</v>
      </c>
      <c r="B542" s="43" t="s">
        <v>746</v>
      </c>
      <c r="C542" s="43" t="s">
        <v>747</v>
      </c>
      <c r="D542" s="43" t="s">
        <v>217</v>
      </c>
      <c r="E542" s="43" t="s">
        <v>218</v>
      </c>
      <c r="F542" s="43" t="s">
        <v>16</v>
      </c>
      <c r="G542" s="47">
        <v>11.06</v>
      </c>
      <c r="H542" s="47"/>
      <c r="I542" s="63">
        <v>11.06</v>
      </c>
      <c r="J542" s="71"/>
      <c r="K542" s="73" t="s">
        <v>817</v>
      </c>
      <c r="L542" s="53"/>
    </row>
    <row r="543" spans="1:12" s="8" customFormat="1" ht="22.9" hidden="1" customHeight="1" thickBot="1" x14ac:dyDescent="0.4">
      <c r="A543" s="24">
        <v>2313</v>
      </c>
      <c r="B543" s="21" t="s">
        <v>558</v>
      </c>
      <c r="C543" s="21" t="s">
        <v>559</v>
      </c>
      <c r="D543" s="21" t="s">
        <v>515</v>
      </c>
      <c r="E543" s="21" t="s">
        <v>560</v>
      </c>
      <c r="F543" s="21" t="s">
        <v>25</v>
      </c>
      <c r="G543" s="22">
        <v>1861.44</v>
      </c>
      <c r="H543" s="22"/>
      <c r="I543" s="23">
        <v>1861.44</v>
      </c>
      <c r="J543" s="68"/>
      <c r="K543" s="73" t="s">
        <v>816</v>
      </c>
      <c r="L543" s="53"/>
    </row>
    <row r="544" spans="1:12" s="8" customFormat="1" ht="22.9" hidden="1" customHeight="1" thickBot="1" x14ac:dyDescent="0.4">
      <c r="A544" s="24">
        <v>2313</v>
      </c>
      <c r="B544" s="21" t="s">
        <v>561</v>
      </c>
      <c r="C544" s="21" t="s">
        <v>559</v>
      </c>
      <c r="D544" s="21" t="s">
        <v>562</v>
      </c>
      <c r="E544" s="21" t="s">
        <v>563</v>
      </c>
      <c r="F544" s="21" t="s">
        <v>25</v>
      </c>
      <c r="G544" s="22">
        <v>1459.2</v>
      </c>
      <c r="H544" s="22"/>
      <c r="I544" s="23">
        <v>1459.2</v>
      </c>
      <c r="J544" s="71"/>
      <c r="K544" s="73" t="s">
        <v>816</v>
      </c>
      <c r="L544" s="53"/>
    </row>
    <row r="545" spans="1:12" s="8" customFormat="1" ht="22.9" hidden="1" customHeight="1" x14ac:dyDescent="0.25">
      <c r="A545" s="19"/>
      <c r="B545" s="7"/>
      <c r="C545" s="7"/>
      <c r="D545" s="7"/>
      <c r="E545" s="7"/>
      <c r="F545" s="7"/>
      <c r="G545" s="74"/>
      <c r="H545" s="49" t="s">
        <v>782</v>
      </c>
      <c r="I545" s="56">
        <f>SUM(I542:I544)</f>
        <v>3331.7</v>
      </c>
      <c r="J545" s="68"/>
      <c r="K545" s="68"/>
      <c r="L545" s="53"/>
    </row>
    <row r="546" spans="1:12" s="8" customFormat="1" ht="22.9" hidden="1" customHeight="1" thickBot="1" x14ac:dyDescent="0.4">
      <c r="A546" s="24">
        <v>2438</v>
      </c>
      <c r="B546" s="21" t="s">
        <v>564</v>
      </c>
      <c r="C546" s="21" t="s">
        <v>565</v>
      </c>
      <c r="D546" s="21" t="s">
        <v>553</v>
      </c>
      <c r="E546" s="21" t="s">
        <v>566</v>
      </c>
      <c r="F546" s="21" t="s">
        <v>9</v>
      </c>
      <c r="G546" s="22">
        <v>130.5</v>
      </c>
      <c r="H546" s="22"/>
      <c r="I546" s="23">
        <v>130.5</v>
      </c>
      <c r="J546" s="68"/>
      <c r="K546" s="73" t="s">
        <v>816</v>
      </c>
      <c r="L546" s="53"/>
    </row>
    <row r="547" spans="1:12" s="8" customFormat="1" ht="22.9" hidden="1" customHeight="1" thickBot="1" x14ac:dyDescent="0.4">
      <c r="A547" s="24">
        <v>2438</v>
      </c>
      <c r="B547" s="21" t="s">
        <v>567</v>
      </c>
      <c r="C547" s="21" t="s">
        <v>565</v>
      </c>
      <c r="D547" s="21" t="s">
        <v>553</v>
      </c>
      <c r="E547" s="21" t="s">
        <v>566</v>
      </c>
      <c r="F547" s="21" t="s">
        <v>28</v>
      </c>
      <c r="G547" s="22">
        <v>1094.4000000000001</v>
      </c>
      <c r="H547" s="22"/>
      <c r="I547" s="23">
        <v>1094.4000000000001</v>
      </c>
      <c r="J547" s="68"/>
      <c r="K547" s="73" t="s">
        <v>816</v>
      </c>
      <c r="L547" s="53"/>
    </row>
    <row r="548" spans="1:12" s="8" customFormat="1" ht="22.9" hidden="1" customHeight="1" thickBot="1" x14ac:dyDescent="0.4">
      <c r="A548" s="24">
        <v>2438</v>
      </c>
      <c r="B548" s="21" t="s">
        <v>568</v>
      </c>
      <c r="C548" s="21" t="s">
        <v>565</v>
      </c>
      <c r="D548" s="21" t="s">
        <v>569</v>
      </c>
      <c r="E548" s="21" t="s">
        <v>570</v>
      </c>
      <c r="F548" s="21" t="s">
        <v>28</v>
      </c>
      <c r="G548" s="22">
        <v>1007.28</v>
      </c>
      <c r="H548" s="22"/>
      <c r="I548" s="23">
        <v>1007.28</v>
      </c>
      <c r="J548" s="68"/>
      <c r="K548" s="73" t="s">
        <v>816</v>
      </c>
      <c r="L548" s="53"/>
    </row>
    <row r="549" spans="1:12" s="8" customFormat="1" ht="22.9" hidden="1" customHeight="1" thickBot="1" x14ac:dyDescent="0.4">
      <c r="A549" s="24">
        <v>2438</v>
      </c>
      <c r="B549" s="21" t="s">
        <v>571</v>
      </c>
      <c r="C549" s="21" t="s">
        <v>565</v>
      </c>
      <c r="D549" s="21" t="s">
        <v>566</v>
      </c>
      <c r="E549" s="21" t="s">
        <v>572</v>
      </c>
      <c r="F549" s="21" t="s">
        <v>28</v>
      </c>
      <c r="G549" s="22">
        <v>2448</v>
      </c>
      <c r="H549" s="22"/>
      <c r="I549" s="23">
        <v>2448</v>
      </c>
      <c r="J549" s="71"/>
      <c r="K549" s="73" t="s">
        <v>816</v>
      </c>
      <c r="L549" s="53"/>
    </row>
    <row r="550" spans="1:12" s="8" customFormat="1" ht="22.9" hidden="1" customHeight="1" x14ac:dyDescent="0.25">
      <c r="A550" s="19"/>
      <c r="B550" s="7"/>
      <c r="C550" s="7"/>
      <c r="D550" s="7"/>
      <c r="E550" s="7"/>
      <c r="F550" s="7"/>
      <c r="G550" s="74"/>
      <c r="H550" s="49" t="s">
        <v>782</v>
      </c>
      <c r="I550" s="56">
        <f>SUM(I546:I549)</f>
        <v>4680.18</v>
      </c>
      <c r="J550" s="68"/>
      <c r="K550" s="68"/>
      <c r="L550" s="53"/>
    </row>
    <row r="551" spans="1:12" s="8" customFormat="1" ht="22.9" hidden="1" customHeight="1" thickBot="1" x14ac:dyDescent="0.4">
      <c r="A551" s="20">
        <v>2580</v>
      </c>
      <c r="B551" s="21" t="s">
        <v>748</v>
      </c>
      <c r="C551" s="21" t="s">
        <v>749</v>
      </c>
      <c r="D551" s="21" t="s">
        <v>750</v>
      </c>
      <c r="E551" s="21" t="s">
        <v>751</v>
      </c>
      <c r="F551" s="21" t="s">
        <v>25</v>
      </c>
      <c r="G551" s="22">
        <v>59.66</v>
      </c>
      <c r="H551" s="22"/>
      <c r="I551" s="23">
        <v>59.66</v>
      </c>
      <c r="J551" s="17"/>
      <c r="K551" s="73" t="s">
        <v>817</v>
      </c>
      <c r="L551" s="53"/>
    </row>
    <row r="552" spans="1:12" s="8" customFormat="1" ht="22.9" hidden="1" customHeight="1" thickBot="1" x14ac:dyDescent="0.4">
      <c r="A552" s="20">
        <v>2580</v>
      </c>
      <c r="B552" s="21" t="s">
        <v>752</v>
      </c>
      <c r="C552" s="21" t="s">
        <v>749</v>
      </c>
      <c r="D552" s="21" t="s">
        <v>753</v>
      </c>
      <c r="E552" s="21" t="s">
        <v>738</v>
      </c>
      <c r="F552" s="21" t="s">
        <v>25</v>
      </c>
      <c r="G552" s="22">
        <v>144.05000000000001</v>
      </c>
      <c r="H552" s="22"/>
      <c r="I552" s="23">
        <v>144.05000000000001</v>
      </c>
      <c r="J552" s="68"/>
      <c r="K552" s="73" t="s">
        <v>817</v>
      </c>
      <c r="L552" s="53"/>
    </row>
    <row r="553" spans="1:12" s="8" customFormat="1" ht="22.9" hidden="1" customHeight="1" thickBot="1" x14ac:dyDescent="0.4">
      <c r="A553" s="20">
        <v>2580</v>
      </c>
      <c r="B553" s="21" t="s">
        <v>754</v>
      </c>
      <c r="C553" s="21" t="s">
        <v>749</v>
      </c>
      <c r="D553" s="21" t="s">
        <v>755</v>
      </c>
      <c r="E553" s="21" t="s">
        <v>756</v>
      </c>
      <c r="F553" s="21" t="s">
        <v>25</v>
      </c>
      <c r="G553" s="22">
        <v>387.81</v>
      </c>
      <c r="H553" s="22"/>
      <c r="I553" s="23">
        <v>387.81</v>
      </c>
      <c r="J553" s="68"/>
      <c r="K553" s="73" t="s">
        <v>817</v>
      </c>
      <c r="L553" s="53"/>
    </row>
    <row r="554" spans="1:12" s="8" customFormat="1" ht="22.9" hidden="1" customHeight="1" thickBot="1" x14ac:dyDescent="0.4">
      <c r="A554" s="20">
        <v>2580</v>
      </c>
      <c r="B554" s="21" t="s">
        <v>757</v>
      </c>
      <c r="C554" s="21" t="s">
        <v>749</v>
      </c>
      <c r="D554" s="21" t="s">
        <v>758</v>
      </c>
      <c r="E554" s="21" t="s">
        <v>759</v>
      </c>
      <c r="F554" s="21" t="s">
        <v>25</v>
      </c>
      <c r="G554" s="22">
        <v>273.74</v>
      </c>
      <c r="H554" s="22"/>
      <c r="I554" s="23">
        <v>273.74</v>
      </c>
      <c r="J554" s="68"/>
      <c r="K554" s="73" t="s">
        <v>817</v>
      </c>
      <c r="L554" s="53"/>
    </row>
    <row r="555" spans="1:12" s="8" customFormat="1" ht="22.9" hidden="1" customHeight="1" thickBot="1" x14ac:dyDescent="0.4">
      <c r="A555" s="20">
        <v>2580</v>
      </c>
      <c r="B555" s="21" t="s">
        <v>760</v>
      </c>
      <c r="C555" s="21" t="s">
        <v>749</v>
      </c>
      <c r="D555" s="21" t="s">
        <v>761</v>
      </c>
      <c r="E555" s="21" t="s">
        <v>725</v>
      </c>
      <c r="F555" s="21" t="s">
        <v>25</v>
      </c>
      <c r="G555" s="22">
        <v>59.66</v>
      </c>
      <c r="H555" s="22"/>
      <c r="I555" s="23">
        <v>59.66</v>
      </c>
      <c r="J555" s="68"/>
      <c r="K555" s="73" t="s">
        <v>817</v>
      </c>
      <c r="L555" s="53"/>
    </row>
    <row r="556" spans="1:12" s="8" customFormat="1" ht="22.9" hidden="1" customHeight="1" thickBot="1" x14ac:dyDescent="0.4">
      <c r="A556" s="20">
        <v>2580</v>
      </c>
      <c r="B556" s="21" t="s">
        <v>762</v>
      </c>
      <c r="C556" s="21" t="s">
        <v>749</v>
      </c>
      <c r="D556" s="21" t="s">
        <v>725</v>
      </c>
      <c r="E556" s="21" t="s">
        <v>763</v>
      </c>
      <c r="F556" s="21" t="s">
        <v>25</v>
      </c>
      <c r="G556" s="22">
        <v>295.86</v>
      </c>
      <c r="H556" s="22"/>
      <c r="I556" s="23">
        <v>295.86</v>
      </c>
      <c r="J556" s="68"/>
      <c r="K556" s="73" t="s">
        <v>817</v>
      </c>
      <c r="L556" s="53"/>
    </row>
    <row r="557" spans="1:12" s="8" customFormat="1" ht="22.9" hidden="1" customHeight="1" thickBot="1" x14ac:dyDescent="0.4">
      <c r="A557" s="20">
        <v>2580</v>
      </c>
      <c r="B557" s="21" t="s">
        <v>764</v>
      </c>
      <c r="C557" s="21" t="s">
        <v>749</v>
      </c>
      <c r="D557" s="21" t="s">
        <v>765</v>
      </c>
      <c r="E557" s="21" t="s">
        <v>766</v>
      </c>
      <c r="F557" s="21" t="s">
        <v>9</v>
      </c>
      <c r="G557" s="22">
        <v>71.78</v>
      </c>
      <c r="H557" s="22"/>
      <c r="I557" s="23">
        <v>71.78</v>
      </c>
      <c r="J557" s="68"/>
      <c r="K557" s="73" t="s">
        <v>817</v>
      </c>
      <c r="L557" s="53"/>
    </row>
    <row r="558" spans="1:12" s="8" customFormat="1" ht="22.9" hidden="1" customHeight="1" thickBot="1" x14ac:dyDescent="0.4">
      <c r="A558" s="20">
        <v>2580</v>
      </c>
      <c r="B558" s="21" t="s">
        <v>767</v>
      </c>
      <c r="C558" s="21" t="s">
        <v>749</v>
      </c>
      <c r="D558" s="21" t="s">
        <v>755</v>
      </c>
      <c r="E558" s="21" t="s">
        <v>756</v>
      </c>
      <c r="F558" s="21" t="s">
        <v>9</v>
      </c>
      <c r="G558" s="22">
        <v>135.80000000000001</v>
      </c>
      <c r="H558" s="22"/>
      <c r="I558" s="23">
        <v>135.80000000000001</v>
      </c>
      <c r="J558" s="68"/>
      <c r="K558" s="73" t="s">
        <v>817</v>
      </c>
      <c r="L558" s="53"/>
    </row>
    <row r="559" spans="1:12" s="8" customFormat="1" ht="22.9" hidden="1" customHeight="1" thickBot="1" x14ac:dyDescent="0.4">
      <c r="A559" s="20">
        <v>2580</v>
      </c>
      <c r="B559" s="21" t="s">
        <v>768</v>
      </c>
      <c r="C559" s="21" t="s">
        <v>749</v>
      </c>
      <c r="D559" s="21" t="s">
        <v>769</v>
      </c>
      <c r="E559" s="21" t="s">
        <v>770</v>
      </c>
      <c r="F559" s="21" t="s">
        <v>9</v>
      </c>
      <c r="G559" s="22">
        <v>55.29</v>
      </c>
      <c r="H559" s="22"/>
      <c r="I559" s="23">
        <v>55.29</v>
      </c>
      <c r="J559" s="68"/>
      <c r="K559" s="73" t="s">
        <v>817</v>
      </c>
      <c r="L559" s="53"/>
    </row>
    <row r="560" spans="1:12" s="8" customFormat="1" ht="22.9" hidden="1" customHeight="1" thickBot="1" x14ac:dyDescent="0.4">
      <c r="A560" s="20">
        <v>2580</v>
      </c>
      <c r="B560" s="21" t="s">
        <v>771</v>
      </c>
      <c r="C560" s="21" t="s">
        <v>749</v>
      </c>
      <c r="D560" s="21" t="s">
        <v>766</v>
      </c>
      <c r="E560" s="21" t="s">
        <v>772</v>
      </c>
      <c r="F560" s="21" t="s">
        <v>9</v>
      </c>
      <c r="G560" s="22">
        <v>99.91</v>
      </c>
      <c r="H560" s="22"/>
      <c r="I560" s="23">
        <v>99.91</v>
      </c>
      <c r="J560" s="68"/>
      <c r="K560" s="73" t="s">
        <v>817</v>
      </c>
      <c r="L560" s="53"/>
    </row>
    <row r="561" spans="1:12" s="8" customFormat="1" ht="22.9" hidden="1" customHeight="1" thickBot="1" x14ac:dyDescent="0.4">
      <c r="A561" s="20">
        <v>2580</v>
      </c>
      <c r="B561" s="21" t="s">
        <v>773</v>
      </c>
      <c r="C561" s="21" t="s">
        <v>749</v>
      </c>
      <c r="D561" s="21" t="s">
        <v>758</v>
      </c>
      <c r="E561" s="21" t="s">
        <v>759</v>
      </c>
      <c r="F561" s="21" t="s">
        <v>9</v>
      </c>
      <c r="G561" s="22">
        <v>131.91999999999999</v>
      </c>
      <c r="H561" s="22"/>
      <c r="I561" s="23">
        <v>131.91999999999999</v>
      </c>
      <c r="J561" s="68"/>
      <c r="K561" s="73" t="s">
        <v>817</v>
      </c>
      <c r="L561" s="53"/>
    </row>
    <row r="562" spans="1:12" s="8" customFormat="1" ht="22.9" hidden="1" customHeight="1" thickBot="1" x14ac:dyDescent="0.4">
      <c r="A562" s="20">
        <v>2580</v>
      </c>
      <c r="B562" s="21" t="s">
        <v>774</v>
      </c>
      <c r="C562" s="21" t="s">
        <v>749</v>
      </c>
      <c r="D562" s="21" t="s">
        <v>761</v>
      </c>
      <c r="E562" s="21" t="s">
        <v>725</v>
      </c>
      <c r="F562" s="21" t="s">
        <v>9</v>
      </c>
      <c r="G562" s="22">
        <v>29.1</v>
      </c>
      <c r="H562" s="22"/>
      <c r="I562" s="23">
        <v>29.1</v>
      </c>
      <c r="J562" s="68"/>
      <c r="K562" s="73" t="s">
        <v>817</v>
      </c>
      <c r="L562" s="53"/>
    </row>
    <row r="563" spans="1:12" s="8" customFormat="1" ht="22.9" hidden="1" customHeight="1" thickBot="1" x14ac:dyDescent="0.4">
      <c r="A563" s="20">
        <v>2580</v>
      </c>
      <c r="B563" s="21" t="s">
        <v>775</v>
      </c>
      <c r="C563" s="21" t="s">
        <v>749</v>
      </c>
      <c r="D563" s="21" t="s">
        <v>725</v>
      </c>
      <c r="E563" s="21" t="s">
        <v>763</v>
      </c>
      <c r="F563" s="21" t="s">
        <v>9</v>
      </c>
      <c r="G563" s="22">
        <v>144.53</v>
      </c>
      <c r="H563" s="22"/>
      <c r="I563" s="23">
        <v>144.53</v>
      </c>
      <c r="J563" s="68"/>
      <c r="K563" s="73" t="s">
        <v>817</v>
      </c>
      <c r="L563" s="53"/>
    </row>
    <row r="564" spans="1:12" s="8" customFormat="1" ht="22.9" hidden="1" customHeight="1" thickBot="1" x14ac:dyDescent="0.4">
      <c r="A564" s="20">
        <v>2580</v>
      </c>
      <c r="B564" s="21" t="s">
        <v>776</v>
      </c>
      <c r="C564" s="21" t="s">
        <v>749</v>
      </c>
      <c r="D564" s="21" t="s">
        <v>777</v>
      </c>
      <c r="E564" s="21" t="s">
        <v>778</v>
      </c>
      <c r="F564" s="21" t="s">
        <v>16</v>
      </c>
      <c r="G564" s="22">
        <v>21.58</v>
      </c>
      <c r="H564" s="22"/>
      <c r="I564" s="23">
        <v>21.58</v>
      </c>
      <c r="J564" s="68"/>
      <c r="K564" s="73" t="s">
        <v>817</v>
      </c>
      <c r="L564" s="53"/>
    </row>
    <row r="565" spans="1:12" s="8" customFormat="1" ht="22.9" hidden="1" customHeight="1" thickBot="1" x14ac:dyDescent="0.4">
      <c r="A565" s="20">
        <v>2580</v>
      </c>
      <c r="B565" s="21" t="s">
        <v>779</v>
      </c>
      <c r="C565" s="21" t="s">
        <v>749</v>
      </c>
      <c r="D565" s="21" t="s">
        <v>777</v>
      </c>
      <c r="E565" s="21" t="s">
        <v>778</v>
      </c>
      <c r="F565" s="21" t="s">
        <v>16</v>
      </c>
      <c r="G565" s="22">
        <v>10.68</v>
      </c>
      <c r="H565" s="22"/>
      <c r="I565" s="23">
        <v>10.68</v>
      </c>
      <c r="J565" s="71"/>
      <c r="K565" s="73" t="s">
        <v>817</v>
      </c>
      <c r="L565" s="53"/>
    </row>
    <row r="566" spans="1:12" s="8" customFormat="1" ht="22.9" hidden="1" customHeight="1" x14ac:dyDescent="0.25">
      <c r="A566" s="19"/>
      <c r="B566" s="7"/>
      <c r="C566" s="7"/>
      <c r="D566" s="7"/>
      <c r="E566" s="7"/>
      <c r="F566" s="7"/>
      <c r="G566" s="74"/>
      <c r="H566" s="49" t="s">
        <v>782</v>
      </c>
      <c r="I566" s="56">
        <f>SUM(I551:I565)</f>
        <v>1921.37</v>
      </c>
      <c r="J566" s="68"/>
      <c r="K566" s="68"/>
      <c r="L566" s="53"/>
    </row>
    <row r="567" spans="1:12" s="8" customFormat="1" ht="22.9" hidden="1" customHeight="1" thickBot="1" x14ac:dyDescent="0.4">
      <c r="A567" s="20">
        <v>3016</v>
      </c>
      <c r="B567" s="21" t="s">
        <v>643</v>
      </c>
      <c r="C567" s="21" t="s">
        <v>644</v>
      </c>
      <c r="D567" s="21" t="s">
        <v>581</v>
      </c>
      <c r="E567" s="21" t="s">
        <v>583</v>
      </c>
      <c r="F567" s="21" t="s">
        <v>25</v>
      </c>
      <c r="G567" s="22">
        <v>648.65</v>
      </c>
      <c r="H567" s="22">
        <v>492.59</v>
      </c>
      <c r="I567" s="23">
        <v>156.06</v>
      </c>
      <c r="J567" s="68"/>
      <c r="K567" s="73" t="s">
        <v>814</v>
      </c>
      <c r="L567" s="53"/>
    </row>
    <row r="568" spans="1:12" s="8" customFormat="1" ht="22.9" hidden="1" customHeight="1" thickBot="1" x14ac:dyDescent="0.4">
      <c r="A568" s="20">
        <v>3016</v>
      </c>
      <c r="B568" s="21" t="s">
        <v>645</v>
      </c>
      <c r="C568" s="21" t="s">
        <v>644</v>
      </c>
      <c r="D568" s="21" t="s">
        <v>646</v>
      </c>
      <c r="E568" s="21" t="s">
        <v>647</v>
      </c>
      <c r="F568" s="21" t="s">
        <v>25</v>
      </c>
      <c r="G568" s="22">
        <v>684.05</v>
      </c>
      <c r="H568" s="22">
        <v>521.02</v>
      </c>
      <c r="I568" s="23">
        <v>163.02999999999997</v>
      </c>
      <c r="J568" s="68"/>
      <c r="K568" s="73" t="s">
        <v>814</v>
      </c>
      <c r="L568" s="53"/>
    </row>
    <row r="569" spans="1:12" s="8" customFormat="1" ht="22.9" hidden="1" customHeight="1" thickBot="1" x14ac:dyDescent="0.4">
      <c r="A569" s="20">
        <v>3016</v>
      </c>
      <c r="B569" s="21" t="s">
        <v>648</v>
      </c>
      <c r="C569" s="21" t="s">
        <v>644</v>
      </c>
      <c r="D569" s="21" t="s">
        <v>649</v>
      </c>
      <c r="E569" s="21" t="s">
        <v>650</v>
      </c>
      <c r="F569" s="21" t="s">
        <v>25</v>
      </c>
      <c r="G569" s="22">
        <v>929.28</v>
      </c>
      <c r="H569" s="22"/>
      <c r="I569" s="23">
        <v>929.28</v>
      </c>
      <c r="J569" s="68"/>
      <c r="K569" s="73" t="s">
        <v>814</v>
      </c>
      <c r="L569" s="53"/>
    </row>
    <row r="570" spans="1:12" s="8" customFormat="1" ht="22.9" hidden="1" customHeight="1" thickBot="1" x14ac:dyDescent="0.4">
      <c r="A570" s="20">
        <v>3016</v>
      </c>
      <c r="B570" s="21" t="s">
        <v>651</v>
      </c>
      <c r="C570" s="21" t="s">
        <v>644</v>
      </c>
      <c r="D570" s="21" t="s">
        <v>650</v>
      </c>
      <c r="E570" s="21" t="s">
        <v>652</v>
      </c>
      <c r="F570" s="21" t="s">
        <v>25</v>
      </c>
      <c r="G570" s="22">
        <v>303.22000000000003</v>
      </c>
      <c r="H570" s="22"/>
      <c r="I570" s="23">
        <v>303.22000000000003</v>
      </c>
      <c r="J570" s="68"/>
      <c r="K570" s="73" t="s">
        <v>814</v>
      </c>
      <c r="L570" s="53"/>
    </row>
    <row r="571" spans="1:12" s="8" customFormat="1" ht="22.9" hidden="1" customHeight="1" thickBot="1" x14ac:dyDescent="0.4">
      <c r="A571" s="20">
        <v>3016</v>
      </c>
      <c r="B571" s="21" t="s">
        <v>26</v>
      </c>
      <c r="C571" s="21" t="s">
        <v>644</v>
      </c>
      <c r="D571" s="21" t="s">
        <v>653</v>
      </c>
      <c r="E571" s="21" t="s">
        <v>654</v>
      </c>
      <c r="F571" s="21" t="s">
        <v>25</v>
      </c>
      <c r="G571" s="22">
        <v>610.9</v>
      </c>
      <c r="H571" s="22"/>
      <c r="I571" s="23">
        <v>610.9</v>
      </c>
      <c r="J571" s="68"/>
      <c r="K571" s="73" t="s">
        <v>814</v>
      </c>
      <c r="L571" s="53"/>
    </row>
    <row r="572" spans="1:12" s="8" customFormat="1" ht="22.9" hidden="1" customHeight="1" thickBot="1" x14ac:dyDescent="0.4">
      <c r="A572" s="20">
        <v>3016</v>
      </c>
      <c r="B572" s="21" t="s">
        <v>655</v>
      </c>
      <c r="C572" s="21" t="s">
        <v>644</v>
      </c>
      <c r="D572" s="21" t="s">
        <v>656</v>
      </c>
      <c r="E572" s="21" t="s">
        <v>657</v>
      </c>
      <c r="F572" s="21" t="s">
        <v>25</v>
      </c>
      <c r="G572" s="22">
        <v>151.71</v>
      </c>
      <c r="H572" s="22"/>
      <c r="I572" s="23">
        <v>151.71</v>
      </c>
      <c r="J572" s="68"/>
      <c r="K572" s="73" t="s">
        <v>814</v>
      </c>
      <c r="L572" s="53"/>
    </row>
    <row r="573" spans="1:12" s="8" customFormat="1" ht="22.9" hidden="1" customHeight="1" thickBot="1" x14ac:dyDescent="0.4">
      <c r="A573" s="20">
        <v>3016</v>
      </c>
      <c r="B573" s="21" t="s">
        <v>658</v>
      </c>
      <c r="C573" s="21" t="s">
        <v>644</v>
      </c>
      <c r="D573" s="21" t="s">
        <v>659</v>
      </c>
      <c r="E573" s="21" t="s">
        <v>641</v>
      </c>
      <c r="F573" s="21" t="s">
        <v>25</v>
      </c>
      <c r="G573" s="22">
        <v>1053.23</v>
      </c>
      <c r="H573" s="22"/>
      <c r="I573" s="23">
        <v>1053.23</v>
      </c>
      <c r="J573" s="68"/>
      <c r="K573" s="73" t="s">
        <v>814</v>
      </c>
      <c r="L573" s="53"/>
    </row>
    <row r="574" spans="1:12" s="8" customFormat="1" ht="22.9" hidden="1" customHeight="1" thickBot="1" x14ac:dyDescent="0.4">
      <c r="A574" s="20">
        <v>3016</v>
      </c>
      <c r="B574" s="21" t="s">
        <v>660</v>
      </c>
      <c r="C574" s="21" t="s">
        <v>644</v>
      </c>
      <c r="D574" s="21" t="s">
        <v>641</v>
      </c>
      <c r="E574" s="21" t="s">
        <v>661</v>
      </c>
      <c r="F574" s="21" t="s">
        <v>25</v>
      </c>
      <c r="G574" s="22">
        <v>759.23</v>
      </c>
      <c r="H574" s="22"/>
      <c r="I574" s="23">
        <v>759.23</v>
      </c>
      <c r="J574" s="68"/>
      <c r="K574" s="73" t="s">
        <v>814</v>
      </c>
      <c r="L574" s="53"/>
    </row>
    <row r="575" spans="1:12" s="8" customFormat="1" ht="22.9" hidden="1" customHeight="1" thickBot="1" x14ac:dyDescent="0.4">
      <c r="A575" s="20">
        <v>3016</v>
      </c>
      <c r="B575" s="21" t="s">
        <v>662</v>
      </c>
      <c r="C575" s="21" t="s">
        <v>644</v>
      </c>
      <c r="D575" s="21" t="s">
        <v>663</v>
      </c>
      <c r="E575" s="21" t="s">
        <v>664</v>
      </c>
      <c r="F575" s="21" t="s">
        <v>25</v>
      </c>
      <c r="G575" s="22">
        <v>1090.77</v>
      </c>
      <c r="H575" s="22"/>
      <c r="I575" s="23">
        <v>1090.77</v>
      </c>
      <c r="J575" s="68"/>
      <c r="K575" s="73" t="s">
        <v>814</v>
      </c>
      <c r="L575" s="53"/>
    </row>
    <row r="576" spans="1:12" s="8" customFormat="1" ht="22.9" hidden="1" customHeight="1" thickBot="1" x14ac:dyDescent="0.4">
      <c r="A576" s="20">
        <v>3016</v>
      </c>
      <c r="B576" s="21" t="s">
        <v>665</v>
      </c>
      <c r="C576" s="21" t="s">
        <v>644</v>
      </c>
      <c r="D576" s="21" t="s">
        <v>666</v>
      </c>
      <c r="E576" s="21" t="s">
        <v>667</v>
      </c>
      <c r="F576" s="21" t="s">
        <v>25</v>
      </c>
      <c r="G576" s="22">
        <v>585.99</v>
      </c>
      <c r="H576" s="22"/>
      <c r="I576" s="23">
        <v>585.99</v>
      </c>
      <c r="J576" s="68"/>
      <c r="K576" s="73" t="s">
        <v>814</v>
      </c>
      <c r="L576" s="53"/>
    </row>
    <row r="577" spans="1:12" s="8" customFormat="1" ht="22.9" hidden="1" customHeight="1" thickBot="1" x14ac:dyDescent="0.4">
      <c r="A577" s="20">
        <v>3016</v>
      </c>
      <c r="B577" s="21" t="s">
        <v>668</v>
      </c>
      <c r="C577" s="21" t="s">
        <v>644</v>
      </c>
      <c r="D577" s="21" t="s">
        <v>669</v>
      </c>
      <c r="E577" s="21" t="s">
        <v>642</v>
      </c>
      <c r="F577" s="21" t="s">
        <v>25</v>
      </c>
      <c r="G577" s="22">
        <v>1101.44</v>
      </c>
      <c r="H577" s="22"/>
      <c r="I577" s="23">
        <v>1101.44</v>
      </c>
      <c r="J577" s="68"/>
      <c r="K577" s="73" t="s">
        <v>814</v>
      </c>
      <c r="L577" s="53"/>
    </row>
    <row r="578" spans="1:12" s="8" customFormat="1" ht="22.9" hidden="1" customHeight="1" thickBot="1" x14ac:dyDescent="0.4">
      <c r="A578" s="20">
        <v>3016</v>
      </c>
      <c r="B578" s="21" t="s">
        <v>670</v>
      </c>
      <c r="C578" s="21" t="s">
        <v>644</v>
      </c>
      <c r="D578" s="21" t="s">
        <v>671</v>
      </c>
      <c r="E578" s="21" t="s">
        <v>672</v>
      </c>
      <c r="F578" s="21" t="s">
        <v>25</v>
      </c>
      <c r="G578" s="22">
        <v>926.84</v>
      </c>
      <c r="H578" s="22"/>
      <c r="I578" s="23">
        <v>926.84</v>
      </c>
      <c r="J578" s="68"/>
      <c r="K578" s="73" t="s">
        <v>814</v>
      </c>
      <c r="L578" s="53"/>
    </row>
    <row r="579" spans="1:12" s="8" customFormat="1" ht="22.9" hidden="1" customHeight="1" thickBot="1" x14ac:dyDescent="0.4">
      <c r="A579" s="20">
        <v>3016</v>
      </c>
      <c r="B579" s="21" t="s">
        <v>673</v>
      </c>
      <c r="C579" s="21" t="s">
        <v>644</v>
      </c>
      <c r="D579" s="21" t="s">
        <v>674</v>
      </c>
      <c r="E579" s="21" t="s">
        <v>675</v>
      </c>
      <c r="F579" s="21" t="s">
        <v>25</v>
      </c>
      <c r="G579" s="22">
        <v>836.34</v>
      </c>
      <c r="H579" s="22"/>
      <c r="I579" s="23">
        <v>836.34</v>
      </c>
      <c r="J579" s="68"/>
      <c r="K579" s="73" t="s">
        <v>814</v>
      </c>
      <c r="L579" s="53"/>
    </row>
    <row r="580" spans="1:12" s="8" customFormat="1" ht="22.9" hidden="1" customHeight="1" thickBot="1" x14ac:dyDescent="0.4">
      <c r="A580" s="20">
        <v>3016</v>
      </c>
      <c r="B580" s="21" t="s">
        <v>676</v>
      </c>
      <c r="C580" s="21" t="s">
        <v>644</v>
      </c>
      <c r="D580" s="21" t="s">
        <v>677</v>
      </c>
      <c r="E580" s="21" t="s">
        <v>678</v>
      </c>
      <c r="F580" s="21" t="s">
        <v>25</v>
      </c>
      <c r="G580" s="22">
        <v>1098.05</v>
      </c>
      <c r="H580" s="22"/>
      <c r="I580" s="23">
        <v>1098.05</v>
      </c>
      <c r="J580" s="68"/>
      <c r="K580" s="73" t="s">
        <v>814</v>
      </c>
      <c r="L580" s="53"/>
    </row>
    <row r="581" spans="1:12" s="8" customFormat="1" ht="22.9" hidden="1" customHeight="1" thickBot="1" x14ac:dyDescent="0.4">
      <c r="A581" s="20">
        <v>3016</v>
      </c>
      <c r="B581" s="21" t="s">
        <v>679</v>
      </c>
      <c r="C581" s="21" t="s">
        <v>644</v>
      </c>
      <c r="D581" s="21" t="s">
        <v>675</v>
      </c>
      <c r="E581" s="21" t="s">
        <v>680</v>
      </c>
      <c r="F581" s="21" t="s">
        <v>25</v>
      </c>
      <c r="G581" s="22">
        <v>59.66</v>
      </c>
      <c r="H581" s="22"/>
      <c r="I581" s="23">
        <v>59.66</v>
      </c>
      <c r="J581" s="68"/>
      <c r="K581" s="73" t="s">
        <v>814</v>
      </c>
      <c r="L581" s="53"/>
    </row>
    <row r="582" spans="1:12" s="8" customFormat="1" ht="22.9" hidden="1" customHeight="1" thickBot="1" x14ac:dyDescent="0.4">
      <c r="A582" s="20">
        <v>3016</v>
      </c>
      <c r="B582" s="21" t="s">
        <v>681</v>
      </c>
      <c r="C582" s="21" t="s">
        <v>644</v>
      </c>
      <c r="D582" s="21" t="s">
        <v>680</v>
      </c>
      <c r="E582" s="21" t="s">
        <v>682</v>
      </c>
      <c r="F582" s="21" t="s">
        <v>25</v>
      </c>
      <c r="G582" s="22">
        <v>877.96</v>
      </c>
      <c r="H582" s="22"/>
      <c r="I582" s="23">
        <v>877.96</v>
      </c>
      <c r="J582" s="68"/>
      <c r="K582" s="73" t="s">
        <v>814</v>
      </c>
      <c r="L582" s="53"/>
    </row>
    <row r="583" spans="1:12" s="8" customFormat="1" ht="22.9" hidden="1" customHeight="1" thickBot="1" x14ac:dyDescent="0.4">
      <c r="A583" s="20">
        <v>3016</v>
      </c>
      <c r="B583" s="21" t="s">
        <v>683</v>
      </c>
      <c r="C583" s="21" t="s">
        <v>644</v>
      </c>
      <c r="D583" s="21" t="s">
        <v>684</v>
      </c>
      <c r="E583" s="21" t="s">
        <v>685</v>
      </c>
      <c r="F583" s="21" t="s">
        <v>25</v>
      </c>
      <c r="G583" s="22">
        <v>1247.42</v>
      </c>
      <c r="H583" s="22"/>
      <c r="I583" s="23">
        <v>1247.42</v>
      </c>
      <c r="J583" s="68"/>
      <c r="K583" s="73" t="s">
        <v>814</v>
      </c>
      <c r="L583" s="53"/>
    </row>
    <row r="584" spans="1:12" s="8" customFormat="1" ht="22.9" hidden="1" customHeight="1" thickBot="1" x14ac:dyDescent="0.4">
      <c r="A584" s="20">
        <v>3016</v>
      </c>
      <c r="B584" s="21" t="s">
        <v>686</v>
      </c>
      <c r="C584" s="21" t="s">
        <v>644</v>
      </c>
      <c r="D584" s="21" t="s">
        <v>687</v>
      </c>
      <c r="E584" s="21" t="s">
        <v>628</v>
      </c>
      <c r="F584" s="21" t="s">
        <v>25</v>
      </c>
      <c r="G584" s="22">
        <v>1158.97</v>
      </c>
      <c r="H584" s="22"/>
      <c r="I584" s="23">
        <v>1158.97</v>
      </c>
      <c r="J584" s="68"/>
      <c r="K584" s="73" t="s">
        <v>814</v>
      </c>
      <c r="L584" s="53"/>
    </row>
    <row r="585" spans="1:12" s="8" customFormat="1" ht="22.9" hidden="1" customHeight="1" thickBot="1" x14ac:dyDescent="0.4">
      <c r="A585" s="20">
        <v>3016</v>
      </c>
      <c r="B585" s="21" t="s">
        <v>688</v>
      </c>
      <c r="C585" s="21" t="s">
        <v>644</v>
      </c>
      <c r="D585" s="21" t="s">
        <v>689</v>
      </c>
      <c r="E585" s="21" t="s">
        <v>690</v>
      </c>
      <c r="F585" s="21" t="s">
        <v>25</v>
      </c>
      <c r="G585" s="22">
        <v>524.97</v>
      </c>
      <c r="H585" s="22"/>
      <c r="I585" s="23">
        <v>524.97</v>
      </c>
      <c r="J585" s="68"/>
      <c r="K585" s="73" t="s">
        <v>814</v>
      </c>
      <c r="L585" s="53"/>
    </row>
    <row r="586" spans="1:12" s="8" customFormat="1" ht="22.9" hidden="1" customHeight="1" thickBot="1" x14ac:dyDescent="0.4">
      <c r="A586" s="20">
        <v>3016</v>
      </c>
      <c r="B586" s="21" t="s">
        <v>691</v>
      </c>
      <c r="C586" s="21" t="s">
        <v>644</v>
      </c>
      <c r="D586" s="21" t="s">
        <v>603</v>
      </c>
      <c r="E586" s="21" t="s">
        <v>604</v>
      </c>
      <c r="F586" s="21" t="s">
        <v>25</v>
      </c>
      <c r="G586" s="22">
        <v>336.5</v>
      </c>
      <c r="H586" s="22"/>
      <c r="I586" s="23">
        <v>336.5</v>
      </c>
      <c r="J586" s="68"/>
      <c r="K586" s="73" t="s">
        <v>814</v>
      </c>
      <c r="L586" s="53"/>
    </row>
    <row r="587" spans="1:12" s="8" customFormat="1" ht="22.9" hidden="1" customHeight="1" thickBot="1" x14ac:dyDescent="0.4">
      <c r="A587" s="20">
        <v>3016</v>
      </c>
      <c r="B587" s="21" t="s">
        <v>692</v>
      </c>
      <c r="C587" s="21" t="s">
        <v>644</v>
      </c>
      <c r="D587" s="21" t="s">
        <v>690</v>
      </c>
      <c r="E587" s="21" t="s">
        <v>693</v>
      </c>
      <c r="F587" s="21" t="s">
        <v>25</v>
      </c>
      <c r="G587" s="22">
        <v>1675.78</v>
      </c>
      <c r="H587" s="22"/>
      <c r="I587" s="23">
        <v>1675.78</v>
      </c>
      <c r="J587" s="68"/>
      <c r="K587" s="73" t="s">
        <v>814</v>
      </c>
      <c r="L587" s="53"/>
    </row>
    <row r="588" spans="1:12" s="8" customFormat="1" ht="22.9" hidden="1" customHeight="1" thickBot="1" x14ac:dyDescent="0.4">
      <c r="A588" s="20">
        <v>3016</v>
      </c>
      <c r="B588" s="21" t="s">
        <v>694</v>
      </c>
      <c r="C588" s="21" t="s">
        <v>644</v>
      </c>
      <c r="D588" s="21" t="s">
        <v>693</v>
      </c>
      <c r="E588" s="21" t="s">
        <v>609</v>
      </c>
      <c r="F588" s="21" t="s">
        <v>25</v>
      </c>
      <c r="G588" s="22">
        <v>1135.78</v>
      </c>
      <c r="H588" s="22"/>
      <c r="I588" s="23">
        <v>1135.78</v>
      </c>
      <c r="J588" s="68"/>
      <c r="K588" s="73" t="s">
        <v>814</v>
      </c>
      <c r="L588" s="53"/>
    </row>
    <row r="589" spans="1:12" s="8" customFormat="1" ht="22.9" hidden="1" customHeight="1" thickBot="1" x14ac:dyDescent="0.4">
      <c r="A589" s="20">
        <v>3016</v>
      </c>
      <c r="B589" s="21" t="s">
        <v>695</v>
      </c>
      <c r="C589" s="21" t="s">
        <v>644</v>
      </c>
      <c r="D589" s="21" t="s">
        <v>696</v>
      </c>
      <c r="E589" s="21" t="s">
        <v>697</v>
      </c>
      <c r="F589" s="21" t="s">
        <v>25</v>
      </c>
      <c r="G589" s="22">
        <v>2045.55</v>
      </c>
      <c r="H589" s="22"/>
      <c r="I589" s="23">
        <v>2045.55</v>
      </c>
      <c r="J589" s="68"/>
      <c r="K589" s="73" t="s">
        <v>814</v>
      </c>
      <c r="L589" s="53"/>
    </row>
    <row r="590" spans="1:12" s="8" customFormat="1" ht="22.9" hidden="1" customHeight="1" thickBot="1" x14ac:dyDescent="0.4">
      <c r="A590" s="20">
        <v>3016</v>
      </c>
      <c r="B590" s="21" t="s">
        <v>698</v>
      </c>
      <c r="C590" s="21" t="s">
        <v>644</v>
      </c>
      <c r="D590" s="21" t="s">
        <v>699</v>
      </c>
      <c r="E590" s="21" t="s">
        <v>700</v>
      </c>
      <c r="F590" s="21" t="s">
        <v>25</v>
      </c>
      <c r="G590" s="22">
        <v>119.31</v>
      </c>
      <c r="H590" s="22"/>
      <c r="I590" s="23">
        <v>119.31</v>
      </c>
      <c r="J590" s="68"/>
      <c r="K590" s="73" t="s">
        <v>814</v>
      </c>
      <c r="L590" s="53"/>
    </row>
    <row r="591" spans="1:12" s="8" customFormat="1" ht="22.9" hidden="1" customHeight="1" thickBot="1" x14ac:dyDescent="0.4">
      <c r="A591" s="20">
        <v>3016</v>
      </c>
      <c r="B591" s="27" t="s">
        <v>701</v>
      </c>
      <c r="C591" s="21" t="s">
        <v>644</v>
      </c>
      <c r="D591" s="27" t="s">
        <v>674</v>
      </c>
      <c r="E591" s="27" t="s">
        <v>675</v>
      </c>
      <c r="F591" s="27" t="s">
        <v>9</v>
      </c>
      <c r="G591" s="29">
        <v>566.48</v>
      </c>
      <c r="H591" s="29">
        <v>151.99</v>
      </c>
      <c r="I591" s="57">
        <f t="shared" ref="I591:I603" si="14">G591-H591</f>
        <v>414.49</v>
      </c>
      <c r="J591" s="68"/>
      <c r="K591" s="73" t="s">
        <v>814</v>
      </c>
      <c r="L591" s="53"/>
    </row>
    <row r="592" spans="1:12" s="8" customFormat="1" ht="22.9" hidden="1" customHeight="1" thickBot="1" x14ac:dyDescent="0.4">
      <c r="A592" s="20">
        <v>3016</v>
      </c>
      <c r="B592" s="27" t="s">
        <v>795</v>
      </c>
      <c r="C592" s="21" t="s">
        <v>644</v>
      </c>
      <c r="D592" s="27" t="s">
        <v>677</v>
      </c>
      <c r="E592" s="27" t="s">
        <v>678</v>
      </c>
      <c r="F592" s="27" t="s">
        <v>9</v>
      </c>
      <c r="G592" s="29">
        <v>260.93</v>
      </c>
      <c r="H592" s="29"/>
      <c r="I592" s="57">
        <v>260.93</v>
      </c>
      <c r="J592" s="68"/>
      <c r="K592" s="73" t="s">
        <v>814</v>
      </c>
      <c r="L592" s="53"/>
    </row>
    <row r="593" spans="1:12" s="8" customFormat="1" ht="22.9" hidden="1" customHeight="1" thickBot="1" x14ac:dyDescent="0.4">
      <c r="A593" s="20">
        <v>3016</v>
      </c>
      <c r="B593" s="27" t="s">
        <v>702</v>
      </c>
      <c r="C593" s="21" t="s">
        <v>644</v>
      </c>
      <c r="D593" s="27" t="s">
        <v>680</v>
      </c>
      <c r="E593" s="27" t="s">
        <v>682</v>
      </c>
      <c r="F593" s="27" t="s">
        <v>9</v>
      </c>
      <c r="G593" s="29">
        <v>485</v>
      </c>
      <c r="H593" s="29"/>
      <c r="I593" s="57">
        <f t="shared" si="14"/>
        <v>485</v>
      </c>
      <c r="J593" s="68"/>
      <c r="K593" s="73" t="s">
        <v>814</v>
      </c>
      <c r="L593" s="53"/>
    </row>
    <row r="594" spans="1:12" s="8" customFormat="1" ht="22.9" hidden="1" customHeight="1" thickBot="1" x14ac:dyDescent="0.4">
      <c r="A594" s="20">
        <v>3016</v>
      </c>
      <c r="B594" s="27" t="s">
        <v>703</v>
      </c>
      <c r="C594" s="21" t="s">
        <v>644</v>
      </c>
      <c r="D594" s="27" t="s">
        <v>675</v>
      </c>
      <c r="E594" s="27" t="s">
        <v>680</v>
      </c>
      <c r="F594" s="27" t="s">
        <v>9</v>
      </c>
      <c r="G594" s="29">
        <v>19.399999999999999</v>
      </c>
      <c r="H594" s="29"/>
      <c r="I594" s="57">
        <f t="shared" si="14"/>
        <v>19.399999999999999</v>
      </c>
      <c r="J594" s="68"/>
      <c r="K594" s="73" t="s">
        <v>814</v>
      </c>
      <c r="L594" s="53"/>
    </row>
    <row r="595" spans="1:12" s="8" customFormat="1" ht="22.9" hidden="1" customHeight="1" thickBot="1" x14ac:dyDescent="0.4">
      <c r="A595" s="20">
        <v>3016</v>
      </c>
      <c r="B595" s="27" t="s">
        <v>704</v>
      </c>
      <c r="C595" s="21" t="s">
        <v>644</v>
      </c>
      <c r="D595" s="27" t="s">
        <v>684</v>
      </c>
      <c r="E595" s="27" t="s">
        <v>685</v>
      </c>
      <c r="F595" s="27" t="s">
        <v>9</v>
      </c>
      <c r="G595" s="29">
        <v>1081.55</v>
      </c>
      <c r="H595" s="29"/>
      <c r="I595" s="57">
        <f t="shared" si="14"/>
        <v>1081.55</v>
      </c>
      <c r="J595" s="68"/>
      <c r="K595" s="73" t="s">
        <v>814</v>
      </c>
      <c r="L595" s="53"/>
    </row>
    <row r="596" spans="1:12" s="8" customFormat="1" ht="22.9" hidden="1" customHeight="1" thickBot="1" x14ac:dyDescent="0.4">
      <c r="A596" s="20">
        <v>3016</v>
      </c>
      <c r="B596" s="27" t="s">
        <v>705</v>
      </c>
      <c r="C596" s="21" t="s">
        <v>644</v>
      </c>
      <c r="D596" s="27" t="s">
        <v>687</v>
      </c>
      <c r="E596" s="27" t="s">
        <v>628</v>
      </c>
      <c r="F596" s="27" t="s">
        <v>9</v>
      </c>
      <c r="G596" s="29">
        <v>608.19000000000005</v>
      </c>
      <c r="H596" s="29"/>
      <c r="I596" s="57">
        <f t="shared" si="14"/>
        <v>608.19000000000005</v>
      </c>
      <c r="J596" s="68"/>
      <c r="K596" s="73" t="s">
        <v>814</v>
      </c>
      <c r="L596" s="53"/>
    </row>
    <row r="597" spans="1:12" s="8" customFormat="1" ht="22.9" hidden="1" customHeight="1" thickBot="1" x14ac:dyDescent="0.4">
      <c r="A597" s="20">
        <v>3016</v>
      </c>
      <c r="B597" s="27" t="s">
        <v>706</v>
      </c>
      <c r="C597" s="21" t="s">
        <v>644</v>
      </c>
      <c r="D597" s="27" t="s">
        <v>689</v>
      </c>
      <c r="E597" s="27" t="s">
        <v>690</v>
      </c>
      <c r="F597" s="27" t="s">
        <v>9</v>
      </c>
      <c r="G597" s="29">
        <v>421.95</v>
      </c>
      <c r="H597" s="29"/>
      <c r="I597" s="57">
        <f t="shared" si="14"/>
        <v>421.95</v>
      </c>
      <c r="J597" s="68"/>
      <c r="K597" s="73" t="s">
        <v>814</v>
      </c>
      <c r="L597" s="53"/>
    </row>
    <row r="598" spans="1:12" s="8" customFormat="1" ht="22.9" hidden="1" customHeight="1" thickBot="1" x14ac:dyDescent="0.4">
      <c r="A598" s="20">
        <v>3016</v>
      </c>
      <c r="B598" s="27" t="s">
        <v>707</v>
      </c>
      <c r="C598" s="21" t="s">
        <v>644</v>
      </c>
      <c r="D598" s="27" t="s">
        <v>603</v>
      </c>
      <c r="E598" s="27" t="s">
        <v>604</v>
      </c>
      <c r="F598" s="27" t="s">
        <v>9</v>
      </c>
      <c r="G598" s="29">
        <v>101.85</v>
      </c>
      <c r="H598" s="29"/>
      <c r="I598" s="57">
        <f t="shared" si="14"/>
        <v>101.85</v>
      </c>
      <c r="J598" s="68"/>
      <c r="K598" s="73" t="s">
        <v>814</v>
      </c>
      <c r="L598" s="53"/>
    </row>
    <row r="599" spans="1:12" s="8" customFormat="1" ht="22.9" hidden="1" customHeight="1" thickBot="1" x14ac:dyDescent="0.4">
      <c r="A599" s="20">
        <v>3016</v>
      </c>
      <c r="B599" s="27" t="s">
        <v>708</v>
      </c>
      <c r="C599" s="21" t="s">
        <v>644</v>
      </c>
      <c r="D599" s="27" t="s">
        <v>690</v>
      </c>
      <c r="E599" s="27" t="s">
        <v>693</v>
      </c>
      <c r="F599" s="27" t="s">
        <v>9</v>
      </c>
      <c r="G599" s="29">
        <v>647.96</v>
      </c>
      <c r="H599" s="29"/>
      <c r="I599" s="57">
        <f t="shared" si="14"/>
        <v>647.96</v>
      </c>
      <c r="J599" s="68"/>
      <c r="K599" s="73" t="s">
        <v>814</v>
      </c>
      <c r="L599" s="53"/>
    </row>
    <row r="600" spans="1:12" s="8" customFormat="1" ht="22.9" hidden="1" customHeight="1" thickBot="1" x14ac:dyDescent="0.4">
      <c r="A600" s="20">
        <v>3016</v>
      </c>
      <c r="B600" s="27" t="s">
        <v>709</v>
      </c>
      <c r="C600" s="21" t="s">
        <v>644</v>
      </c>
      <c r="D600" s="27" t="s">
        <v>693</v>
      </c>
      <c r="E600" s="27" t="s">
        <v>609</v>
      </c>
      <c r="F600" s="27" t="s">
        <v>9</v>
      </c>
      <c r="G600" s="29">
        <v>775.03</v>
      </c>
      <c r="H600" s="29"/>
      <c r="I600" s="57">
        <f t="shared" si="14"/>
        <v>775.03</v>
      </c>
      <c r="J600" s="68"/>
      <c r="K600" s="73" t="s">
        <v>814</v>
      </c>
      <c r="L600" s="53"/>
    </row>
    <row r="601" spans="1:12" s="8" customFormat="1" ht="22.9" hidden="1" customHeight="1" thickBot="1" x14ac:dyDescent="0.4">
      <c r="A601" s="20">
        <v>3016</v>
      </c>
      <c r="B601" s="27" t="s">
        <v>710</v>
      </c>
      <c r="C601" s="21" t="s">
        <v>644</v>
      </c>
      <c r="D601" s="27" t="s">
        <v>696</v>
      </c>
      <c r="E601" s="27" t="s">
        <v>697</v>
      </c>
      <c r="F601" s="27" t="s">
        <v>9</v>
      </c>
      <c r="G601" s="29">
        <v>771.15</v>
      </c>
      <c r="H601" s="29"/>
      <c r="I601" s="57">
        <f t="shared" si="14"/>
        <v>771.15</v>
      </c>
      <c r="J601" s="68"/>
      <c r="K601" s="73" t="s">
        <v>814</v>
      </c>
      <c r="L601" s="53"/>
    </row>
    <row r="602" spans="1:12" s="8" customFormat="1" ht="22.9" hidden="1" customHeight="1" thickBot="1" x14ac:dyDescent="0.4">
      <c r="A602" s="20">
        <v>3016</v>
      </c>
      <c r="B602" s="27" t="s">
        <v>711</v>
      </c>
      <c r="C602" s="21" t="s">
        <v>644</v>
      </c>
      <c r="D602" s="27" t="s">
        <v>610</v>
      </c>
      <c r="E602" s="27" t="s">
        <v>948</v>
      </c>
      <c r="F602" s="27" t="s">
        <v>9</v>
      </c>
      <c r="G602" s="29">
        <v>29.1</v>
      </c>
      <c r="H602" s="29"/>
      <c r="I602" s="57">
        <f t="shared" si="14"/>
        <v>29.1</v>
      </c>
      <c r="J602" s="68"/>
      <c r="K602" s="73" t="s">
        <v>814</v>
      </c>
      <c r="L602" s="53"/>
    </row>
    <row r="603" spans="1:12" s="8" customFormat="1" ht="22.9" hidden="1" customHeight="1" thickBot="1" x14ac:dyDescent="0.4">
      <c r="A603" s="20">
        <v>3016</v>
      </c>
      <c r="B603" s="27" t="s">
        <v>713</v>
      </c>
      <c r="C603" s="21" t="s">
        <v>644</v>
      </c>
      <c r="D603" s="27" t="s">
        <v>699</v>
      </c>
      <c r="E603" s="27" t="s">
        <v>700</v>
      </c>
      <c r="F603" s="27" t="s">
        <v>9</v>
      </c>
      <c r="G603" s="29">
        <v>92.15</v>
      </c>
      <c r="H603" s="29"/>
      <c r="I603" s="57">
        <f t="shared" si="14"/>
        <v>92.15</v>
      </c>
      <c r="J603" s="71"/>
      <c r="K603" s="73" t="s">
        <v>814</v>
      </c>
      <c r="L603" s="53"/>
    </row>
    <row r="604" spans="1:12" s="8" customFormat="1" ht="22.9" hidden="1" customHeight="1" thickBot="1" x14ac:dyDescent="0.4">
      <c r="A604" s="9">
        <v>3015</v>
      </c>
      <c r="B604" s="14" t="s">
        <v>264</v>
      </c>
      <c r="C604" s="21" t="s">
        <v>644</v>
      </c>
      <c r="D604" s="18">
        <v>42720</v>
      </c>
      <c r="E604" s="18">
        <v>42720</v>
      </c>
      <c r="F604" s="14" t="s">
        <v>244</v>
      </c>
      <c r="G604" s="15">
        <v>165.25</v>
      </c>
      <c r="H604" s="15"/>
      <c r="I604" s="16">
        <v>165.25</v>
      </c>
      <c r="J604" s="17" t="s">
        <v>265</v>
      </c>
      <c r="K604" s="73" t="s">
        <v>811</v>
      </c>
      <c r="L604" s="53"/>
    </row>
    <row r="605" spans="1:12" s="8" customFormat="1" ht="22.9" hidden="1" customHeight="1" thickBot="1" x14ac:dyDescent="0.4">
      <c r="A605" s="9">
        <v>3016</v>
      </c>
      <c r="B605" s="14" t="s">
        <v>266</v>
      </c>
      <c r="C605" s="21" t="s">
        <v>644</v>
      </c>
      <c r="D605" s="18">
        <v>42720</v>
      </c>
      <c r="E605" s="18">
        <v>42720</v>
      </c>
      <c r="F605" s="14" t="s">
        <v>244</v>
      </c>
      <c r="G605" s="15">
        <v>165.25</v>
      </c>
      <c r="H605" s="15"/>
      <c r="I605" s="16">
        <v>165.25</v>
      </c>
      <c r="J605" s="17" t="s">
        <v>265</v>
      </c>
      <c r="K605" s="73" t="s">
        <v>811</v>
      </c>
      <c r="L605" s="53"/>
    </row>
    <row r="606" spans="1:12" s="8" customFormat="1" ht="22.9" hidden="1" customHeight="1" thickBot="1" x14ac:dyDescent="0.4">
      <c r="A606" s="9">
        <v>3016</v>
      </c>
      <c r="B606" s="14" t="s">
        <v>267</v>
      </c>
      <c r="C606" s="21" t="s">
        <v>644</v>
      </c>
      <c r="D606" s="18">
        <v>42720</v>
      </c>
      <c r="E606" s="18">
        <v>42720</v>
      </c>
      <c r="F606" s="14" t="s">
        <v>244</v>
      </c>
      <c r="G606" s="15">
        <v>165.25</v>
      </c>
      <c r="H606" s="15"/>
      <c r="I606" s="16">
        <v>165.25</v>
      </c>
      <c r="J606" s="17" t="s">
        <v>265</v>
      </c>
      <c r="K606" s="73" t="s">
        <v>811</v>
      </c>
      <c r="L606" s="53"/>
    </row>
    <row r="607" spans="1:12" s="8" customFormat="1" ht="22.9" hidden="1" customHeight="1" thickBot="1" x14ac:dyDescent="0.4">
      <c r="A607" s="9">
        <v>3016</v>
      </c>
      <c r="B607" s="14" t="s">
        <v>268</v>
      </c>
      <c r="C607" s="21" t="s">
        <v>644</v>
      </c>
      <c r="D607" s="18">
        <v>42720</v>
      </c>
      <c r="E607" s="18">
        <v>42720</v>
      </c>
      <c r="F607" s="14" t="s">
        <v>244</v>
      </c>
      <c r="G607" s="15">
        <v>165.25</v>
      </c>
      <c r="H607" s="15"/>
      <c r="I607" s="16">
        <v>165.25</v>
      </c>
      <c r="J607" s="17" t="s">
        <v>265</v>
      </c>
      <c r="K607" s="73" t="s">
        <v>811</v>
      </c>
      <c r="L607" s="53"/>
    </row>
    <row r="608" spans="1:12" s="8" customFormat="1" ht="22.9" hidden="1" customHeight="1" thickBot="1" x14ac:dyDescent="0.4">
      <c r="A608" s="9">
        <v>3016</v>
      </c>
      <c r="B608" s="14" t="s">
        <v>269</v>
      </c>
      <c r="C608" s="21" t="s">
        <v>644</v>
      </c>
      <c r="D608" s="18">
        <v>42720</v>
      </c>
      <c r="E608" s="18">
        <v>42720</v>
      </c>
      <c r="F608" s="14" t="s">
        <v>244</v>
      </c>
      <c r="G608" s="15">
        <v>165.25</v>
      </c>
      <c r="H608" s="15"/>
      <c r="I608" s="16">
        <v>165.25</v>
      </c>
      <c r="J608" s="17" t="s">
        <v>265</v>
      </c>
      <c r="K608" s="73" t="s">
        <v>811</v>
      </c>
      <c r="L608" s="53"/>
    </row>
    <row r="609" spans="1:12" s="8" customFormat="1" ht="22.9" hidden="1" customHeight="1" thickBot="1" x14ac:dyDescent="0.4">
      <c r="A609" s="9">
        <v>3016</v>
      </c>
      <c r="B609" s="14" t="s">
        <v>270</v>
      </c>
      <c r="C609" s="21" t="s">
        <v>644</v>
      </c>
      <c r="D609" s="18">
        <v>42720</v>
      </c>
      <c r="E609" s="18">
        <v>42720</v>
      </c>
      <c r="F609" s="14" t="s">
        <v>244</v>
      </c>
      <c r="G609" s="15">
        <v>165.25</v>
      </c>
      <c r="H609" s="15"/>
      <c r="I609" s="16">
        <v>165.25</v>
      </c>
      <c r="J609" s="17" t="s">
        <v>265</v>
      </c>
      <c r="K609" s="73" t="s">
        <v>811</v>
      </c>
      <c r="L609" s="53"/>
    </row>
    <row r="610" spans="1:12" s="8" customFormat="1" ht="22.9" hidden="1" customHeight="1" thickBot="1" x14ac:dyDescent="0.4">
      <c r="A610" s="9">
        <v>3016</v>
      </c>
      <c r="B610" s="14" t="s">
        <v>271</v>
      </c>
      <c r="C610" s="21" t="s">
        <v>644</v>
      </c>
      <c r="D610" s="18">
        <v>42720</v>
      </c>
      <c r="E610" s="18">
        <v>42720</v>
      </c>
      <c r="F610" s="14" t="s">
        <v>244</v>
      </c>
      <c r="G610" s="15">
        <v>165.25</v>
      </c>
      <c r="H610" s="15"/>
      <c r="I610" s="16">
        <v>165.25</v>
      </c>
      <c r="J610" s="17" t="s">
        <v>265</v>
      </c>
      <c r="K610" s="73" t="s">
        <v>811</v>
      </c>
      <c r="L610" s="53"/>
    </row>
    <row r="611" spans="1:12" s="8" customFormat="1" ht="22.9" hidden="1" customHeight="1" thickBot="1" x14ac:dyDescent="0.4">
      <c r="A611" s="9">
        <v>3016</v>
      </c>
      <c r="B611" s="14" t="s">
        <v>272</v>
      </c>
      <c r="C611" s="21" t="s">
        <v>644</v>
      </c>
      <c r="D611" s="18">
        <v>42720</v>
      </c>
      <c r="E611" s="18">
        <v>42720</v>
      </c>
      <c r="F611" s="14" t="s">
        <v>244</v>
      </c>
      <c r="G611" s="15">
        <v>165.25</v>
      </c>
      <c r="H611" s="15"/>
      <c r="I611" s="16">
        <v>165.25</v>
      </c>
      <c r="J611" s="17" t="s">
        <v>265</v>
      </c>
      <c r="K611" s="73" t="s">
        <v>811</v>
      </c>
      <c r="L611" s="53"/>
    </row>
    <row r="612" spans="1:12" s="8" customFormat="1" ht="22.9" hidden="1" customHeight="1" thickBot="1" x14ac:dyDescent="0.4">
      <c r="A612" s="9">
        <v>3016</v>
      </c>
      <c r="B612" s="14" t="s">
        <v>273</v>
      </c>
      <c r="C612" s="21" t="s">
        <v>644</v>
      </c>
      <c r="D612" s="18">
        <v>42720</v>
      </c>
      <c r="E612" s="18">
        <v>42720</v>
      </c>
      <c r="F612" s="14" t="s">
        <v>244</v>
      </c>
      <c r="G612" s="15">
        <v>165.25</v>
      </c>
      <c r="H612" s="15"/>
      <c r="I612" s="16">
        <v>165.25</v>
      </c>
      <c r="J612" s="17" t="s">
        <v>265</v>
      </c>
      <c r="K612" s="73" t="s">
        <v>811</v>
      </c>
      <c r="L612" s="53"/>
    </row>
    <row r="613" spans="1:12" s="8" customFormat="1" ht="22.9" hidden="1" customHeight="1" thickBot="1" x14ac:dyDescent="0.4">
      <c r="A613" s="9">
        <v>3016</v>
      </c>
      <c r="B613" s="14" t="s">
        <v>274</v>
      </c>
      <c r="C613" s="21" t="s">
        <v>644</v>
      </c>
      <c r="D613" s="18">
        <v>42720</v>
      </c>
      <c r="E613" s="18">
        <v>42720</v>
      </c>
      <c r="F613" s="14" t="s">
        <v>244</v>
      </c>
      <c r="G613" s="15">
        <v>165.25</v>
      </c>
      <c r="H613" s="15"/>
      <c r="I613" s="16">
        <v>165.25</v>
      </c>
      <c r="J613" s="17" t="s">
        <v>265</v>
      </c>
      <c r="K613" s="73" t="s">
        <v>811</v>
      </c>
      <c r="L613" s="53"/>
    </row>
    <row r="614" spans="1:12" s="8" customFormat="1" ht="22.9" hidden="1" customHeight="1" thickBot="1" x14ac:dyDescent="0.4">
      <c r="A614" s="9">
        <v>3016</v>
      </c>
      <c r="B614" s="14" t="s">
        <v>275</v>
      </c>
      <c r="C614" s="21" t="s">
        <v>644</v>
      </c>
      <c r="D614" s="18">
        <v>42723</v>
      </c>
      <c r="E614" s="18">
        <v>42723</v>
      </c>
      <c r="F614" s="14" t="s">
        <v>244</v>
      </c>
      <c r="G614" s="15">
        <v>173.07</v>
      </c>
      <c r="H614" s="15"/>
      <c r="I614" s="16">
        <v>173.07</v>
      </c>
      <c r="J614" s="17" t="s">
        <v>276</v>
      </c>
      <c r="K614" s="73" t="s">
        <v>811</v>
      </c>
      <c r="L614" s="53"/>
    </row>
    <row r="615" spans="1:12" s="8" customFormat="1" ht="22.9" hidden="1" customHeight="1" thickBot="1" x14ac:dyDescent="0.4">
      <c r="A615" s="9">
        <v>3016</v>
      </c>
      <c r="B615" s="14" t="s">
        <v>277</v>
      </c>
      <c r="C615" s="21" t="s">
        <v>644</v>
      </c>
      <c r="D615" s="18">
        <v>42723</v>
      </c>
      <c r="E615" s="18">
        <v>42723</v>
      </c>
      <c r="F615" s="14" t="s">
        <v>244</v>
      </c>
      <c r="G615" s="15">
        <v>173.07</v>
      </c>
      <c r="H615" s="15"/>
      <c r="I615" s="16">
        <v>173.07</v>
      </c>
      <c r="J615" s="17" t="s">
        <v>276</v>
      </c>
      <c r="K615" s="73" t="s">
        <v>811</v>
      </c>
      <c r="L615" s="53"/>
    </row>
    <row r="616" spans="1:12" s="8" customFormat="1" ht="22.9" hidden="1" customHeight="1" thickBot="1" x14ac:dyDescent="0.4">
      <c r="A616" s="9">
        <v>3016</v>
      </c>
      <c r="B616" s="14" t="s">
        <v>278</v>
      </c>
      <c r="C616" s="21" t="s">
        <v>644</v>
      </c>
      <c r="D616" s="18">
        <v>42723</v>
      </c>
      <c r="E616" s="18">
        <v>42723</v>
      </c>
      <c r="F616" s="14" t="s">
        <v>244</v>
      </c>
      <c r="G616" s="15">
        <v>173.07</v>
      </c>
      <c r="H616" s="15"/>
      <c r="I616" s="16">
        <v>173.07</v>
      </c>
      <c r="J616" s="17" t="s">
        <v>276</v>
      </c>
      <c r="K616" s="73" t="s">
        <v>811</v>
      </c>
      <c r="L616" s="53"/>
    </row>
    <row r="617" spans="1:12" s="8" customFormat="1" ht="22.9" hidden="1" customHeight="1" thickBot="1" x14ac:dyDescent="0.4">
      <c r="A617" s="9">
        <v>3016</v>
      </c>
      <c r="B617" s="14" t="s">
        <v>279</v>
      </c>
      <c r="C617" s="21" t="s">
        <v>644</v>
      </c>
      <c r="D617" s="18">
        <v>42723</v>
      </c>
      <c r="E617" s="18">
        <v>42723</v>
      </c>
      <c r="F617" s="14" t="s">
        <v>244</v>
      </c>
      <c r="G617" s="15">
        <v>173.07</v>
      </c>
      <c r="H617" s="15"/>
      <c r="I617" s="16">
        <v>173.07</v>
      </c>
      <c r="J617" s="17" t="s">
        <v>276</v>
      </c>
      <c r="K617" s="73" t="s">
        <v>811</v>
      </c>
      <c r="L617" s="53"/>
    </row>
    <row r="618" spans="1:12" s="8" customFormat="1" ht="22.9" hidden="1" customHeight="1" thickBot="1" x14ac:dyDescent="0.4">
      <c r="A618" s="9">
        <v>3016</v>
      </c>
      <c r="B618" s="14" t="s">
        <v>280</v>
      </c>
      <c r="C618" s="21" t="s">
        <v>644</v>
      </c>
      <c r="D618" s="18">
        <v>42723</v>
      </c>
      <c r="E618" s="18">
        <v>42723</v>
      </c>
      <c r="F618" s="14" t="s">
        <v>244</v>
      </c>
      <c r="G618" s="15">
        <v>173.07</v>
      </c>
      <c r="H618" s="15"/>
      <c r="I618" s="16">
        <v>173.07</v>
      </c>
      <c r="J618" s="17" t="s">
        <v>276</v>
      </c>
      <c r="K618" s="73" t="s">
        <v>811</v>
      </c>
      <c r="L618" s="53"/>
    </row>
    <row r="619" spans="1:12" s="8" customFormat="1" ht="22.9" hidden="1" customHeight="1" thickBot="1" x14ac:dyDescent="0.4">
      <c r="A619" s="9">
        <v>3016</v>
      </c>
      <c r="B619" s="14" t="s">
        <v>281</v>
      </c>
      <c r="C619" s="21" t="s">
        <v>644</v>
      </c>
      <c r="D619" s="18">
        <v>42723</v>
      </c>
      <c r="E619" s="18">
        <v>42723</v>
      </c>
      <c r="F619" s="14" t="s">
        <v>244</v>
      </c>
      <c r="G619" s="15">
        <v>173.07</v>
      </c>
      <c r="H619" s="15"/>
      <c r="I619" s="16">
        <v>173.07</v>
      </c>
      <c r="J619" s="17" t="s">
        <v>276</v>
      </c>
      <c r="K619" s="73" t="s">
        <v>811</v>
      </c>
      <c r="L619" s="53"/>
    </row>
    <row r="620" spans="1:12" s="8" customFormat="1" ht="22.9" hidden="1" customHeight="1" thickBot="1" x14ac:dyDescent="0.4">
      <c r="A620" s="9">
        <v>3016</v>
      </c>
      <c r="B620" s="14" t="s">
        <v>282</v>
      </c>
      <c r="C620" s="21" t="s">
        <v>644</v>
      </c>
      <c r="D620" s="18">
        <v>42723</v>
      </c>
      <c r="E620" s="18">
        <v>42723</v>
      </c>
      <c r="F620" s="14" t="s">
        <v>244</v>
      </c>
      <c r="G620" s="15">
        <v>173.07</v>
      </c>
      <c r="H620" s="15"/>
      <c r="I620" s="16">
        <v>173.07</v>
      </c>
      <c r="J620" s="17" t="s">
        <v>276</v>
      </c>
      <c r="K620" s="73" t="s">
        <v>811</v>
      </c>
      <c r="L620" s="53"/>
    </row>
    <row r="621" spans="1:12" s="8" customFormat="1" ht="22.9" hidden="1" customHeight="1" thickBot="1" x14ac:dyDescent="0.4">
      <c r="A621" s="9">
        <v>3016</v>
      </c>
      <c r="B621" s="14" t="s">
        <v>283</v>
      </c>
      <c r="C621" s="21" t="s">
        <v>644</v>
      </c>
      <c r="D621" s="18">
        <v>42723</v>
      </c>
      <c r="E621" s="18">
        <v>42723</v>
      </c>
      <c r="F621" s="14" t="s">
        <v>244</v>
      </c>
      <c r="G621" s="15">
        <v>173.07</v>
      </c>
      <c r="H621" s="15"/>
      <c r="I621" s="16">
        <v>173.07</v>
      </c>
      <c r="J621" s="17" t="s">
        <v>276</v>
      </c>
      <c r="K621" s="73" t="s">
        <v>811</v>
      </c>
      <c r="L621" s="53"/>
    </row>
    <row r="622" spans="1:12" s="8" customFormat="1" ht="22.9" hidden="1" customHeight="1" thickBot="1" x14ac:dyDescent="0.4">
      <c r="A622" s="9">
        <v>3016</v>
      </c>
      <c r="B622" s="14" t="s">
        <v>284</v>
      </c>
      <c r="C622" s="21" t="s">
        <v>644</v>
      </c>
      <c r="D622" s="18">
        <v>42723</v>
      </c>
      <c r="E622" s="18">
        <v>42723</v>
      </c>
      <c r="F622" s="14" t="s">
        <v>244</v>
      </c>
      <c r="G622" s="15">
        <v>173.07</v>
      </c>
      <c r="H622" s="15"/>
      <c r="I622" s="16">
        <v>173.07</v>
      </c>
      <c r="J622" s="17" t="s">
        <v>276</v>
      </c>
      <c r="K622" s="73" t="s">
        <v>811</v>
      </c>
      <c r="L622" s="53"/>
    </row>
    <row r="623" spans="1:12" s="8" customFormat="1" ht="22.9" hidden="1" customHeight="1" thickBot="1" x14ac:dyDescent="0.4">
      <c r="A623" s="9">
        <v>3016</v>
      </c>
      <c r="B623" s="14" t="s">
        <v>285</v>
      </c>
      <c r="C623" s="21" t="s">
        <v>644</v>
      </c>
      <c r="D623" s="18">
        <v>42723</v>
      </c>
      <c r="E623" s="18">
        <v>42723</v>
      </c>
      <c r="F623" s="14" t="s">
        <v>244</v>
      </c>
      <c r="G623" s="15">
        <v>173.07</v>
      </c>
      <c r="H623" s="15"/>
      <c r="I623" s="16">
        <v>173.07</v>
      </c>
      <c r="J623" s="70" t="s">
        <v>276</v>
      </c>
      <c r="K623" s="73" t="s">
        <v>811</v>
      </c>
      <c r="L623" s="53"/>
    </row>
    <row r="624" spans="1:12" s="8" customFormat="1" ht="22.9" hidden="1" customHeight="1" x14ac:dyDescent="0.25">
      <c r="A624" s="19"/>
      <c r="B624" s="7"/>
      <c r="C624" s="7"/>
      <c r="D624" s="7"/>
      <c r="E624" s="7"/>
      <c r="F624" s="7"/>
      <c r="G624" s="74"/>
      <c r="H624" s="49" t="s">
        <v>782</v>
      </c>
      <c r="I624" s="55">
        <f>SUM(I567:I623)</f>
        <v>28039.939999999995</v>
      </c>
      <c r="J624" s="69"/>
      <c r="K624" s="69"/>
      <c r="L624" s="53"/>
    </row>
    <row r="625" spans="1:12" s="8" customFormat="1" ht="22.9" hidden="1" customHeight="1" thickBot="1" x14ac:dyDescent="0.4">
      <c r="A625" s="48">
        <v>3126</v>
      </c>
      <c r="B625" s="10" t="s">
        <v>286</v>
      </c>
      <c r="C625" s="10" t="s">
        <v>287</v>
      </c>
      <c r="D625" s="10" t="s">
        <v>288</v>
      </c>
      <c r="E625" s="10" t="s">
        <v>289</v>
      </c>
      <c r="F625" s="10" t="s">
        <v>25</v>
      </c>
      <c r="G625" s="12">
        <v>240</v>
      </c>
      <c r="H625" s="12"/>
      <c r="I625" s="16">
        <v>240</v>
      </c>
      <c r="J625" s="13" t="s">
        <v>290</v>
      </c>
      <c r="K625" s="73" t="s">
        <v>811</v>
      </c>
      <c r="L625" s="53"/>
    </row>
    <row r="626" spans="1:12" s="8" customFormat="1" ht="22.9" hidden="1" customHeight="1" thickBot="1" x14ac:dyDescent="0.4">
      <c r="A626" s="48">
        <v>3126</v>
      </c>
      <c r="B626" s="10" t="s">
        <v>291</v>
      </c>
      <c r="C626" s="10" t="s">
        <v>287</v>
      </c>
      <c r="D626" s="10" t="s">
        <v>292</v>
      </c>
      <c r="E626" s="10" t="s">
        <v>293</v>
      </c>
      <c r="F626" s="10" t="s">
        <v>25</v>
      </c>
      <c r="G626" s="12">
        <v>360</v>
      </c>
      <c r="H626" s="12"/>
      <c r="I626" s="16">
        <v>360</v>
      </c>
      <c r="J626" s="13" t="s">
        <v>290</v>
      </c>
      <c r="K626" s="73" t="s">
        <v>811</v>
      </c>
      <c r="L626" s="53"/>
    </row>
    <row r="627" spans="1:12" s="8" customFormat="1" ht="22.9" hidden="1" customHeight="1" thickBot="1" x14ac:dyDescent="0.4">
      <c r="A627" s="48">
        <v>3126</v>
      </c>
      <c r="B627" s="14" t="s">
        <v>294</v>
      </c>
      <c r="C627" s="10" t="s">
        <v>287</v>
      </c>
      <c r="D627" s="18">
        <v>42720</v>
      </c>
      <c r="E627" s="18">
        <v>42720</v>
      </c>
      <c r="F627" s="14" t="s">
        <v>244</v>
      </c>
      <c r="G627" s="15">
        <v>165.25</v>
      </c>
      <c r="H627" s="15"/>
      <c r="I627" s="16">
        <v>165.25</v>
      </c>
      <c r="J627" s="17" t="s">
        <v>265</v>
      </c>
      <c r="K627" s="73" t="s">
        <v>811</v>
      </c>
      <c r="L627" s="53"/>
    </row>
    <row r="628" spans="1:12" s="8" customFormat="1" ht="22.9" hidden="1" customHeight="1" thickBot="1" x14ac:dyDescent="0.4">
      <c r="A628" s="48">
        <v>3126</v>
      </c>
      <c r="B628" s="14" t="s">
        <v>295</v>
      </c>
      <c r="C628" s="10" t="s">
        <v>287</v>
      </c>
      <c r="D628" s="18">
        <v>42723</v>
      </c>
      <c r="E628" s="18">
        <v>42723</v>
      </c>
      <c r="F628" s="14" t="s">
        <v>244</v>
      </c>
      <c r="G628" s="15">
        <v>173.07</v>
      </c>
      <c r="H628" s="15"/>
      <c r="I628" s="16">
        <v>173.07</v>
      </c>
      <c r="J628" s="17" t="s">
        <v>276</v>
      </c>
      <c r="K628" s="73" t="s">
        <v>811</v>
      </c>
      <c r="L628" s="53"/>
    </row>
    <row r="629" spans="1:12" s="8" customFormat="1" ht="22.9" hidden="1" customHeight="1" x14ac:dyDescent="0.35">
      <c r="A629" s="48">
        <v>3126</v>
      </c>
      <c r="B629" s="101" t="s">
        <v>296</v>
      </c>
      <c r="C629" s="102" t="s">
        <v>287</v>
      </c>
      <c r="D629" s="103">
        <v>42723</v>
      </c>
      <c r="E629" s="103">
        <v>42723</v>
      </c>
      <c r="F629" s="101" t="s">
        <v>244</v>
      </c>
      <c r="G629" s="104">
        <v>173.07</v>
      </c>
      <c r="H629" s="104"/>
      <c r="I629" s="105">
        <v>173.07</v>
      </c>
      <c r="J629" s="17" t="s">
        <v>276</v>
      </c>
      <c r="K629" s="106" t="s">
        <v>811</v>
      </c>
      <c r="L629" s="91"/>
    </row>
    <row r="630" spans="1:12" s="8" customFormat="1" ht="22.9" hidden="1" customHeight="1" x14ac:dyDescent="0.35">
      <c r="A630" s="100"/>
      <c r="B630" s="101"/>
      <c r="C630" s="102"/>
      <c r="D630" s="103"/>
      <c r="E630" s="103"/>
      <c r="F630" s="101"/>
      <c r="G630" s="104"/>
      <c r="H630" s="104" t="s">
        <v>782</v>
      </c>
      <c r="I630" s="143">
        <f>SUM(I625:I629)</f>
        <v>1111.3899999999999</v>
      </c>
      <c r="J630" s="17"/>
      <c r="K630" s="106"/>
      <c r="L630" s="91"/>
    </row>
    <row r="631" spans="1:12" s="8" customFormat="1" ht="22.9" hidden="1" customHeight="1" x14ac:dyDescent="0.35">
      <c r="A631" s="100">
        <v>5130</v>
      </c>
      <c r="B631" s="94" t="s">
        <v>846</v>
      </c>
      <c r="C631" s="94" t="s">
        <v>845</v>
      </c>
      <c r="D631" s="95" t="s">
        <v>852</v>
      </c>
      <c r="E631" s="95" t="s">
        <v>858</v>
      </c>
      <c r="F631" s="94" t="s">
        <v>864</v>
      </c>
      <c r="G631" s="96">
        <v>261</v>
      </c>
      <c r="H631" s="96"/>
      <c r="I631" s="108">
        <f>G631-H631</f>
        <v>261</v>
      </c>
      <c r="J631" s="107" t="s">
        <v>986</v>
      </c>
      <c r="K631" s="91" t="s">
        <v>983</v>
      </c>
      <c r="L631" s="91"/>
    </row>
    <row r="632" spans="1:12" s="8" customFormat="1" ht="22.9" hidden="1" customHeight="1" x14ac:dyDescent="0.35">
      <c r="A632" s="100">
        <v>5130</v>
      </c>
      <c r="B632" s="94" t="s">
        <v>847</v>
      </c>
      <c r="C632" s="94" t="s">
        <v>845</v>
      </c>
      <c r="D632" s="95" t="s">
        <v>853</v>
      </c>
      <c r="E632" s="95" t="s">
        <v>859</v>
      </c>
      <c r="F632" s="94" t="s">
        <v>864</v>
      </c>
      <c r="G632" s="96">
        <v>2522</v>
      </c>
      <c r="H632" s="96"/>
      <c r="I632" s="108">
        <f t="shared" ref="I632:I644" si="15">G632-H632</f>
        <v>2522</v>
      </c>
      <c r="J632" s="107" t="s">
        <v>990</v>
      </c>
      <c r="K632" s="91" t="s">
        <v>983</v>
      </c>
      <c r="L632" s="91"/>
    </row>
    <row r="633" spans="1:12" s="8" customFormat="1" ht="22.9" hidden="1" customHeight="1" x14ac:dyDescent="0.35">
      <c r="A633" s="100">
        <v>5130</v>
      </c>
      <c r="B633" s="94" t="s">
        <v>848</v>
      </c>
      <c r="C633" s="94" t="s">
        <v>845</v>
      </c>
      <c r="D633" s="95" t="s">
        <v>854</v>
      </c>
      <c r="E633" s="95" t="s">
        <v>860</v>
      </c>
      <c r="F633" s="94" t="s">
        <v>864</v>
      </c>
      <c r="G633" s="96">
        <v>4964.46</v>
      </c>
      <c r="H633" s="96"/>
      <c r="I633" s="108">
        <f>G633-H633</f>
        <v>4964.46</v>
      </c>
      <c r="J633" s="107" t="s">
        <v>991</v>
      </c>
      <c r="K633" s="91" t="s">
        <v>983</v>
      </c>
      <c r="L633" s="91"/>
    </row>
    <row r="634" spans="1:12" s="8" customFormat="1" ht="22.9" hidden="1" customHeight="1" x14ac:dyDescent="0.35">
      <c r="A634" s="100">
        <v>5130</v>
      </c>
      <c r="B634" s="94" t="s">
        <v>849</v>
      </c>
      <c r="C634" s="94" t="s">
        <v>845</v>
      </c>
      <c r="D634" s="95" t="s">
        <v>855</v>
      </c>
      <c r="E634" s="95" t="s">
        <v>861</v>
      </c>
      <c r="F634" s="94" t="s">
        <v>864</v>
      </c>
      <c r="G634" s="96">
        <v>3854.78</v>
      </c>
      <c r="H634" s="96"/>
      <c r="I634" s="108">
        <f t="shared" si="15"/>
        <v>3854.78</v>
      </c>
      <c r="J634" s="107" t="s">
        <v>992</v>
      </c>
      <c r="K634" s="91" t="s">
        <v>983</v>
      </c>
      <c r="L634" s="91"/>
    </row>
    <row r="635" spans="1:12" s="8" customFormat="1" ht="22.9" hidden="1" customHeight="1" x14ac:dyDescent="0.35">
      <c r="A635" s="100">
        <v>5130</v>
      </c>
      <c r="B635" s="94" t="s">
        <v>850</v>
      </c>
      <c r="C635" s="94" t="s">
        <v>845</v>
      </c>
      <c r="D635" s="95" t="s">
        <v>856</v>
      </c>
      <c r="E635" s="95" t="s">
        <v>862</v>
      </c>
      <c r="F635" s="94" t="s">
        <v>864</v>
      </c>
      <c r="G635" s="96">
        <v>7191.58</v>
      </c>
      <c r="H635" s="96"/>
      <c r="I635" s="108">
        <f t="shared" si="15"/>
        <v>7191.58</v>
      </c>
      <c r="J635" s="107" t="s">
        <v>996</v>
      </c>
      <c r="K635" s="91" t="s">
        <v>983</v>
      </c>
      <c r="L635" s="91"/>
    </row>
    <row r="636" spans="1:12" s="8" customFormat="1" ht="22.9" hidden="1" customHeight="1" x14ac:dyDescent="0.35">
      <c r="A636" s="100">
        <v>5130</v>
      </c>
      <c r="B636" s="94" t="s">
        <v>851</v>
      </c>
      <c r="C636" s="94" t="s">
        <v>845</v>
      </c>
      <c r="D636" s="95" t="s">
        <v>857</v>
      </c>
      <c r="E636" s="95" t="s">
        <v>863</v>
      </c>
      <c r="F636" s="94" t="s">
        <v>864</v>
      </c>
      <c r="G636" s="96">
        <v>1733.39</v>
      </c>
      <c r="H636" s="96"/>
      <c r="I636" s="108">
        <f t="shared" si="15"/>
        <v>1733.39</v>
      </c>
      <c r="J636" s="107" t="s">
        <v>993</v>
      </c>
      <c r="K636" s="91" t="s">
        <v>983</v>
      </c>
      <c r="L636" s="91"/>
    </row>
    <row r="637" spans="1:12" s="8" customFormat="1" ht="22.9" hidden="1" customHeight="1" x14ac:dyDescent="0.35">
      <c r="A637" s="100">
        <v>5130</v>
      </c>
      <c r="B637" s="94" t="s">
        <v>865</v>
      </c>
      <c r="C637" s="94" t="s">
        <v>845</v>
      </c>
      <c r="D637" s="95" t="s">
        <v>873</v>
      </c>
      <c r="E637" s="95" t="s">
        <v>876</v>
      </c>
      <c r="F637" s="94" t="s">
        <v>25</v>
      </c>
      <c r="G637" s="96">
        <v>19343.55</v>
      </c>
      <c r="H637" s="96"/>
      <c r="I637" s="97">
        <f t="shared" si="15"/>
        <v>19343.55</v>
      </c>
      <c r="J637" s="107" t="s">
        <v>994</v>
      </c>
      <c r="K637" s="91" t="s">
        <v>983</v>
      </c>
      <c r="L637" s="91"/>
    </row>
    <row r="638" spans="1:12" s="8" customFormat="1" ht="22.9" hidden="1" customHeight="1" x14ac:dyDescent="0.35">
      <c r="A638" s="100">
        <v>5130</v>
      </c>
      <c r="B638" s="94" t="s">
        <v>866</v>
      </c>
      <c r="C638" s="94" t="s">
        <v>845</v>
      </c>
      <c r="D638" s="95" t="s">
        <v>874</v>
      </c>
      <c r="E638" s="95" t="s">
        <v>877</v>
      </c>
      <c r="F638" s="94" t="s">
        <v>25</v>
      </c>
      <c r="G638" s="96">
        <v>18333.599999999999</v>
      </c>
      <c r="H638" s="96"/>
      <c r="I638" s="97">
        <f t="shared" si="15"/>
        <v>18333.599999999999</v>
      </c>
      <c r="J638" s="107" t="s">
        <v>994</v>
      </c>
      <c r="K638" s="91" t="s">
        <v>983</v>
      </c>
      <c r="L638" s="91"/>
    </row>
    <row r="639" spans="1:12" s="8" customFormat="1" ht="22.9" hidden="1" customHeight="1" x14ac:dyDescent="0.35">
      <c r="A639" s="100">
        <v>5130</v>
      </c>
      <c r="B639" s="94" t="s">
        <v>867</v>
      </c>
      <c r="C639" s="94" t="s">
        <v>845</v>
      </c>
      <c r="D639" s="95" t="s">
        <v>852</v>
      </c>
      <c r="E639" s="95" t="s">
        <v>858</v>
      </c>
      <c r="F639" s="94" t="s">
        <v>25</v>
      </c>
      <c r="G639" s="96">
        <v>24268.5</v>
      </c>
      <c r="H639" s="96"/>
      <c r="I639" s="97">
        <f t="shared" si="15"/>
        <v>24268.5</v>
      </c>
      <c r="J639" s="107" t="s">
        <v>994</v>
      </c>
      <c r="K639" s="91" t="s">
        <v>983</v>
      </c>
      <c r="L639" s="91"/>
    </row>
    <row r="640" spans="1:12" s="8" customFormat="1" ht="22.9" hidden="1" customHeight="1" x14ac:dyDescent="0.35">
      <c r="A640" s="100">
        <v>5130</v>
      </c>
      <c r="B640" s="94" t="s">
        <v>868</v>
      </c>
      <c r="C640" s="94" t="s">
        <v>845</v>
      </c>
      <c r="D640" s="95" t="s">
        <v>875</v>
      </c>
      <c r="E640" s="95" t="s">
        <v>878</v>
      </c>
      <c r="F640" s="94" t="s">
        <v>25</v>
      </c>
      <c r="G640" s="96">
        <v>26080.799999999999</v>
      </c>
      <c r="H640" s="96"/>
      <c r="I640" s="97">
        <f t="shared" si="15"/>
        <v>26080.799999999999</v>
      </c>
      <c r="J640" s="107" t="s">
        <v>994</v>
      </c>
      <c r="K640" s="91" t="s">
        <v>983</v>
      </c>
      <c r="L640" s="91"/>
    </row>
    <row r="641" spans="1:12" s="8" customFormat="1" ht="22.9" hidden="1" customHeight="1" x14ac:dyDescent="0.35">
      <c r="A641" s="100">
        <v>5130</v>
      </c>
      <c r="B641" s="94" t="s">
        <v>869</v>
      </c>
      <c r="C641" s="94" t="s">
        <v>845</v>
      </c>
      <c r="D641" s="95" t="s">
        <v>854</v>
      </c>
      <c r="E641" s="95" t="s">
        <v>860</v>
      </c>
      <c r="F641" s="94" t="s">
        <v>25</v>
      </c>
      <c r="G641" s="96">
        <v>4764.84</v>
      </c>
      <c r="H641" s="96"/>
      <c r="I641" s="97">
        <f t="shared" si="15"/>
        <v>4764.84</v>
      </c>
      <c r="J641" s="107" t="s">
        <v>991</v>
      </c>
      <c r="K641" s="91" t="s">
        <v>983</v>
      </c>
      <c r="L641" s="91"/>
    </row>
    <row r="642" spans="1:12" s="8" customFormat="1" ht="22.9" hidden="1" customHeight="1" x14ac:dyDescent="0.35">
      <c r="A642" s="100">
        <v>5130</v>
      </c>
      <c r="B642" s="94" t="s">
        <v>870</v>
      </c>
      <c r="C642" s="94" t="s">
        <v>845</v>
      </c>
      <c r="D642" s="95" t="s">
        <v>855</v>
      </c>
      <c r="E642" s="95" t="s">
        <v>861</v>
      </c>
      <c r="F642" s="94" t="s">
        <v>25</v>
      </c>
      <c r="G642" s="96">
        <v>4709.6499999999996</v>
      </c>
      <c r="H642" s="96"/>
      <c r="I642" s="97">
        <f t="shared" si="15"/>
        <v>4709.6499999999996</v>
      </c>
      <c r="J642" s="107" t="s">
        <v>992</v>
      </c>
      <c r="K642" s="91" t="s">
        <v>983</v>
      </c>
      <c r="L642" s="91"/>
    </row>
    <row r="643" spans="1:12" s="8" customFormat="1" ht="22.9" hidden="1" customHeight="1" x14ac:dyDescent="0.35">
      <c r="A643" s="100">
        <v>5130</v>
      </c>
      <c r="B643" s="94" t="s">
        <v>871</v>
      </c>
      <c r="C643" s="94" t="s">
        <v>845</v>
      </c>
      <c r="D643" s="95" t="s">
        <v>856</v>
      </c>
      <c r="E643" s="95" t="s">
        <v>862</v>
      </c>
      <c r="F643" s="94" t="s">
        <v>25</v>
      </c>
      <c r="G643" s="96">
        <v>7991.96</v>
      </c>
      <c r="H643" s="96"/>
      <c r="I643" s="97">
        <f t="shared" si="15"/>
        <v>7991.96</v>
      </c>
      <c r="J643" s="107" t="s">
        <v>995</v>
      </c>
      <c r="K643" s="91" t="s">
        <v>983</v>
      </c>
      <c r="L643" s="91"/>
    </row>
    <row r="644" spans="1:12" s="8" customFormat="1" ht="22.9" hidden="1" customHeight="1" x14ac:dyDescent="0.35">
      <c r="A644" s="100">
        <v>5130</v>
      </c>
      <c r="B644" s="94" t="s">
        <v>872</v>
      </c>
      <c r="C644" s="94" t="s">
        <v>845</v>
      </c>
      <c r="D644" s="95" t="s">
        <v>857</v>
      </c>
      <c r="E644" s="95" t="s">
        <v>879</v>
      </c>
      <c r="F644" s="94" t="s">
        <v>25</v>
      </c>
      <c r="G644" s="96">
        <v>4566.97</v>
      </c>
      <c r="H644" s="96"/>
      <c r="I644" s="97">
        <f t="shared" si="15"/>
        <v>4566.97</v>
      </c>
      <c r="J644" s="107" t="s">
        <v>993</v>
      </c>
      <c r="K644" s="91" t="s">
        <v>983</v>
      </c>
      <c r="L644" s="91"/>
    </row>
    <row r="645" spans="1:12" s="8" customFormat="1" ht="22.9" hidden="1" customHeight="1" x14ac:dyDescent="0.25">
      <c r="A645" s="19"/>
      <c r="B645" s="7"/>
      <c r="C645" s="7"/>
      <c r="D645" s="7"/>
      <c r="E645" s="7"/>
      <c r="F645" s="7"/>
      <c r="G645" s="74"/>
      <c r="H645" s="49" t="s">
        <v>782</v>
      </c>
      <c r="I645" s="55">
        <f>SUM(I631:I644)</f>
        <v>130587.07999999999</v>
      </c>
      <c r="J645" s="7"/>
      <c r="K645" s="7"/>
      <c r="L645" s="7"/>
    </row>
    <row r="646" spans="1:12" s="8" customFormat="1" ht="22.9" hidden="1" customHeight="1" x14ac:dyDescent="0.25">
      <c r="A646" s="19"/>
      <c r="B646" s="7"/>
      <c r="C646" s="7"/>
      <c r="D646" s="7"/>
      <c r="E646" s="7"/>
      <c r="F646" s="7"/>
      <c r="G646" s="74"/>
      <c r="H646" s="7"/>
      <c r="I646" s="64"/>
      <c r="J646" s="7"/>
      <c r="K646" s="7"/>
      <c r="L646" s="7"/>
    </row>
    <row r="647" spans="1:12" ht="14.45" hidden="1" customHeight="1" x14ac:dyDescent="0.25">
      <c r="I647" s="65">
        <f>SUBTOTAL(9,I2:I646)</f>
        <v>27671.740000000005</v>
      </c>
      <c r="K647" s="1"/>
      <c r="L647" s="1"/>
    </row>
    <row r="648" spans="1:12" ht="14.45" hidden="1" customHeight="1" x14ac:dyDescent="0.25">
      <c r="I648" s="66"/>
      <c r="K648" s="1"/>
      <c r="L648" s="1"/>
    </row>
    <row r="649" spans="1:12" ht="14.45" hidden="1" customHeight="1" x14ac:dyDescent="0.25">
      <c r="K649" s="1"/>
      <c r="L649" s="1"/>
    </row>
    <row r="650" spans="1:12" ht="14.45" hidden="1" customHeight="1" x14ac:dyDescent="0.25">
      <c r="K650" s="1"/>
      <c r="L650" s="1"/>
    </row>
  </sheetData>
  <autoFilter ref="A1:M650" xr:uid="{00000000-0009-0000-0000-000000000000}">
    <filterColumn colId="2">
      <filters>
        <filter val="M.SZYK"/>
      </filters>
    </filterColumn>
  </autoFilter>
  <pageMargins left="0" right="0" top="0" bottom="0" header="0.31496062992125984" footer="0.31496062992125984"/>
  <pageSetup paperSize="9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O110"/>
  <sheetViews>
    <sheetView topLeftCell="A100" workbookViewId="0">
      <selection activeCell="K21" sqref="K21"/>
    </sheetView>
  </sheetViews>
  <sheetFormatPr defaultRowHeight="15" x14ac:dyDescent="0.25"/>
  <cols>
    <col min="3" max="3" width="23.7109375" customWidth="1"/>
    <col min="11" max="11" width="13.7109375" customWidth="1"/>
    <col min="12" max="12" width="102.140625" customWidth="1"/>
  </cols>
  <sheetData>
    <row r="3" spans="1:13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6" t="s">
        <v>8</v>
      </c>
      <c r="J3" s="67"/>
      <c r="K3" s="54" t="s">
        <v>810</v>
      </c>
      <c r="L3" s="54" t="s">
        <v>823</v>
      </c>
      <c r="M3" s="54" t="s">
        <v>833</v>
      </c>
    </row>
    <row r="4" spans="1:13" ht="21.75" thickBot="1" x14ac:dyDescent="0.4">
      <c r="A4" s="199">
        <v>54</v>
      </c>
      <c r="B4" s="21" t="s">
        <v>179</v>
      </c>
      <c r="C4" s="21" t="s">
        <v>180</v>
      </c>
      <c r="D4" s="21" t="s">
        <v>181</v>
      </c>
      <c r="E4" s="21" t="s">
        <v>182</v>
      </c>
      <c r="F4" s="21" t="s">
        <v>16</v>
      </c>
      <c r="G4" s="22">
        <v>77.239999999999995</v>
      </c>
      <c r="H4" s="22">
        <v>77.239999999999995</v>
      </c>
      <c r="I4" s="23">
        <f>G4-H4</f>
        <v>0</v>
      </c>
      <c r="J4" s="68"/>
      <c r="K4" s="73" t="s">
        <v>812</v>
      </c>
      <c r="L4" s="489" t="s">
        <v>1122</v>
      </c>
      <c r="M4" s="8"/>
    </row>
    <row r="5" spans="1:13" ht="21.75" thickBot="1" x14ac:dyDescent="0.4">
      <c r="A5" s="199">
        <v>54</v>
      </c>
      <c r="B5" s="21" t="s">
        <v>183</v>
      </c>
      <c r="C5" s="21" t="s">
        <v>180</v>
      </c>
      <c r="D5" s="21" t="s">
        <v>112</v>
      </c>
      <c r="E5" s="21" t="s">
        <v>113</v>
      </c>
      <c r="F5" s="21" t="s">
        <v>16</v>
      </c>
      <c r="G5" s="22">
        <v>121.61</v>
      </c>
      <c r="H5" s="22">
        <v>121.61</v>
      </c>
      <c r="I5" s="23">
        <f>G5-H5</f>
        <v>0</v>
      </c>
      <c r="J5" s="68"/>
      <c r="K5" s="73" t="s">
        <v>812</v>
      </c>
      <c r="L5" s="490"/>
      <c r="M5" s="8"/>
    </row>
    <row r="6" spans="1:13" ht="21.75" thickBot="1" x14ac:dyDescent="0.4">
      <c r="A6" s="199">
        <v>54</v>
      </c>
      <c r="B6" s="21" t="s">
        <v>184</v>
      </c>
      <c r="C6" s="21" t="s">
        <v>180</v>
      </c>
      <c r="D6" s="21" t="s">
        <v>115</v>
      </c>
      <c r="E6" s="21" t="s">
        <v>24</v>
      </c>
      <c r="F6" s="21" t="s">
        <v>16</v>
      </c>
      <c r="G6" s="22">
        <v>120.57</v>
      </c>
      <c r="H6" s="22">
        <v>120.57</v>
      </c>
      <c r="I6" s="23">
        <f>G6-H6</f>
        <v>0</v>
      </c>
      <c r="J6" s="68"/>
      <c r="K6" s="73" t="s">
        <v>812</v>
      </c>
      <c r="L6" s="491"/>
      <c r="M6" s="8"/>
    </row>
    <row r="7" spans="1:13" ht="21.75" thickBot="1" x14ac:dyDescent="0.4">
      <c r="A7" s="149"/>
      <c r="B7" s="227"/>
      <c r="C7" s="151" t="s">
        <v>180</v>
      </c>
      <c r="D7" s="227"/>
      <c r="E7" s="227"/>
      <c r="F7" s="151" t="s">
        <v>16</v>
      </c>
      <c r="G7" s="151"/>
      <c r="H7" s="228" t="s">
        <v>782</v>
      </c>
      <c r="I7" s="229">
        <f>SUM(I4:I6)</f>
        <v>0</v>
      </c>
      <c r="J7" s="72"/>
      <c r="K7" s="73"/>
      <c r="L7" s="53"/>
      <c r="M7" s="8"/>
    </row>
    <row r="8" spans="1:13" ht="21.75" thickBot="1" x14ac:dyDescent="0.4">
      <c r="A8" s="78">
        <v>163</v>
      </c>
      <c r="B8" s="21" t="s">
        <v>431</v>
      </c>
      <c r="C8" s="21" t="s">
        <v>432</v>
      </c>
      <c r="D8" s="21" t="s">
        <v>231</v>
      </c>
      <c r="E8" s="21" t="s">
        <v>232</v>
      </c>
      <c r="F8" s="21" t="s">
        <v>16</v>
      </c>
      <c r="G8" s="22">
        <v>26.45</v>
      </c>
      <c r="H8" s="22">
        <v>26.45</v>
      </c>
      <c r="I8" s="23">
        <f>G8-H8</f>
        <v>0</v>
      </c>
      <c r="J8" s="68"/>
      <c r="K8" s="73" t="s">
        <v>813</v>
      </c>
      <c r="L8" s="53"/>
      <c r="M8" s="8" t="s">
        <v>1087</v>
      </c>
    </row>
    <row r="9" spans="1:13" ht="21.75" thickBot="1" x14ac:dyDescent="0.4">
      <c r="A9" s="149"/>
      <c r="B9" s="227"/>
      <c r="C9" s="151" t="s">
        <v>432</v>
      </c>
      <c r="D9" s="227"/>
      <c r="E9" s="227"/>
      <c r="F9" s="151" t="s">
        <v>16</v>
      </c>
      <c r="G9" s="151"/>
      <c r="H9" s="228" t="s">
        <v>782</v>
      </c>
      <c r="I9" s="230">
        <f>SUM(I8)</f>
        <v>0</v>
      </c>
      <c r="J9" s="72"/>
      <c r="K9" s="73"/>
      <c r="L9" s="53"/>
      <c r="M9" s="8"/>
    </row>
    <row r="11" spans="1:13" ht="21.75" thickBot="1" x14ac:dyDescent="0.4">
      <c r="A11" s="202">
        <v>525</v>
      </c>
      <c r="B11" s="10" t="s">
        <v>339</v>
      </c>
      <c r="C11" s="10" t="s">
        <v>340</v>
      </c>
      <c r="D11" s="11">
        <v>42720</v>
      </c>
      <c r="E11" s="11">
        <v>42720</v>
      </c>
      <c r="F11" s="10" t="s">
        <v>244</v>
      </c>
      <c r="G11" s="12">
        <v>165.25</v>
      </c>
      <c r="H11" s="12">
        <v>165.25</v>
      </c>
      <c r="I11" s="16">
        <f>G11-H11</f>
        <v>0</v>
      </c>
      <c r="J11" s="213" t="s">
        <v>341</v>
      </c>
      <c r="K11" s="73" t="s">
        <v>811</v>
      </c>
      <c r="L11" s="232" t="s">
        <v>1123</v>
      </c>
      <c r="M11" s="8" t="s">
        <v>1008</v>
      </c>
    </row>
    <row r="12" spans="1:13" ht="21.75" thickBot="1" x14ac:dyDescent="0.4">
      <c r="A12" s="149"/>
      <c r="B12" s="227"/>
      <c r="C12" s="154" t="s">
        <v>340</v>
      </c>
      <c r="D12" s="227"/>
      <c r="E12" s="227"/>
      <c r="F12" s="154" t="s">
        <v>244</v>
      </c>
      <c r="G12" s="151"/>
      <c r="H12" s="228" t="s">
        <v>782</v>
      </c>
      <c r="I12" s="155">
        <f>SUM(I11)</f>
        <v>0</v>
      </c>
      <c r="J12" s="72"/>
      <c r="K12" s="73"/>
      <c r="L12" s="53"/>
      <c r="M12" s="8"/>
    </row>
    <row r="14" spans="1:13" ht="21.75" thickBot="1" x14ac:dyDescent="0.4">
      <c r="A14" s="199">
        <v>1197</v>
      </c>
      <c r="B14" s="21" t="s">
        <v>716</v>
      </c>
      <c r="C14" s="21" t="s">
        <v>178</v>
      </c>
      <c r="D14" s="21" t="s">
        <v>308</v>
      </c>
      <c r="E14" s="21" t="s">
        <v>717</v>
      </c>
      <c r="F14" s="21" t="s">
        <v>320</v>
      </c>
      <c r="G14" s="22">
        <v>12.75</v>
      </c>
      <c r="H14" s="22">
        <v>12.75</v>
      </c>
      <c r="I14" s="23">
        <f t="shared" ref="I14:I20" si="0">G14-H14</f>
        <v>0</v>
      </c>
      <c r="J14" s="68"/>
      <c r="K14" s="73" t="s">
        <v>814</v>
      </c>
      <c r="L14" s="463" t="s">
        <v>1125</v>
      </c>
      <c r="M14" s="8"/>
    </row>
    <row r="15" spans="1:13" ht="21.75" thickBot="1" x14ac:dyDescent="0.4">
      <c r="A15" s="199">
        <v>1197</v>
      </c>
      <c r="B15" s="21" t="s">
        <v>718</v>
      </c>
      <c r="C15" s="21" t="s">
        <v>178</v>
      </c>
      <c r="D15" s="21" t="s">
        <v>214</v>
      </c>
      <c r="E15" s="21" t="s">
        <v>215</v>
      </c>
      <c r="F15" s="21" t="s">
        <v>320</v>
      </c>
      <c r="G15" s="22">
        <v>13.38</v>
      </c>
      <c r="H15" s="22">
        <v>13.38</v>
      </c>
      <c r="I15" s="23">
        <f t="shared" si="0"/>
        <v>0</v>
      </c>
      <c r="J15" s="68"/>
      <c r="K15" s="73" t="s">
        <v>814</v>
      </c>
      <c r="L15" s="466"/>
      <c r="M15" s="8" t="s">
        <v>1042</v>
      </c>
    </row>
    <row r="16" spans="1:13" ht="21.75" thickBot="1" x14ac:dyDescent="0.4">
      <c r="A16" s="199">
        <v>1197</v>
      </c>
      <c r="B16" s="21" t="s">
        <v>719</v>
      </c>
      <c r="C16" s="21" t="s">
        <v>178</v>
      </c>
      <c r="D16" s="21" t="s">
        <v>579</v>
      </c>
      <c r="E16" s="21" t="s">
        <v>583</v>
      </c>
      <c r="F16" s="21" t="s">
        <v>177</v>
      </c>
      <c r="G16" s="22">
        <v>261.75</v>
      </c>
      <c r="H16" s="22">
        <v>261.75</v>
      </c>
      <c r="I16" s="23">
        <f t="shared" si="0"/>
        <v>0</v>
      </c>
      <c r="J16" s="68"/>
      <c r="K16" s="73" t="s">
        <v>814</v>
      </c>
      <c r="L16" s="466"/>
      <c r="M16" s="8"/>
    </row>
    <row r="17" spans="1:13" ht="21.75" thickBot="1" x14ac:dyDescent="0.4">
      <c r="A17" s="199">
        <v>1197</v>
      </c>
      <c r="B17" s="21" t="s">
        <v>720</v>
      </c>
      <c r="C17" s="21" t="s">
        <v>178</v>
      </c>
      <c r="D17" s="21" t="s">
        <v>721</v>
      </c>
      <c r="E17" s="21" t="s">
        <v>722</v>
      </c>
      <c r="F17" s="21" t="s">
        <v>177</v>
      </c>
      <c r="G17" s="22">
        <v>212.09</v>
      </c>
      <c r="H17" s="22">
        <v>212.09</v>
      </c>
      <c r="I17" s="23">
        <f t="shared" si="0"/>
        <v>0</v>
      </c>
      <c r="J17" s="72"/>
      <c r="K17" s="73" t="s">
        <v>814</v>
      </c>
      <c r="L17" s="466"/>
      <c r="M17" s="8"/>
    </row>
    <row r="18" spans="1:13" ht="21.75" thickBot="1" x14ac:dyDescent="0.4">
      <c r="A18" s="199">
        <v>1197</v>
      </c>
      <c r="B18" s="21" t="s">
        <v>785</v>
      </c>
      <c r="C18" s="21" t="s">
        <v>178</v>
      </c>
      <c r="D18" s="21" t="s">
        <v>262</v>
      </c>
      <c r="E18" s="21" t="s">
        <v>626</v>
      </c>
      <c r="F18" s="21" t="s">
        <v>16</v>
      </c>
      <c r="G18" s="22">
        <v>12.17</v>
      </c>
      <c r="H18" s="22">
        <v>12.17</v>
      </c>
      <c r="I18" s="23">
        <f t="shared" si="0"/>
        <v>0</v>
      </c>
      <c r="J18" s="68" t="s">
        <v>312</v>
      </c>
      <c r="K18" s="73" t="s">
        <v>811</v>
      </c>
      <c r="L18" s="466"/>
      <c r="M18" s="8"/>
    </row>
    <row r="19" spans="1:13" ht="21.75" thickBot="1" x14ac:dyDescent="0.4">
      <c r="A19" s="198">
        <v>1197</v>
      </c>
      <c r="B19" s="14" t="s">
        <v>368</v>
      </c>
      <c r="C19" s="14" t="s">
        <v>369</v>
      </c>
      <c r="D19" s="18">
        <v>42646</v>
      </c>
      <c r="E19" s="18">
        <v>42660</v>
      </c>
      <c r="F19" s="14" t="s">
        <v>318</v>
      </c>
      <c r="G19" s="15">
        <v>212.09</v>
      </c>
      <c r="H19" s="15">
        <f>212.09+0.06</f>
        <v>212.15</v>
      </c>
      <c r="I19" s="23">
        <f t="shared" si="0"/>
        <v>-6.0000000000002274E-2</v>
      </c>
      <c r="J19" s="109" t="s">
        <v>343</v>
      </c>
      <c r="K19" s="73" t="s">
        <v>811</v>
      </c>
      <c r="L19" s="466"/>
      <c r="M19" s="8"/>
    </row>
    <row r="20" spans="1:13" ht="21.75" thickBot="1" x14ac:dyDescent="0.4">
      <c r="A20" s="198">
        <v>1198</v>
      </c>
      <c r="B20" s="14" t="s">
        <v>784</v>
      </c>
      <c r="C20" s="14" t="s">
        <v>369</v>
      </c>
      <c r="D20" s="18">
        <v>42720</v>
      </c>
      <c r="E20" s="18">
        <v>42720</v>
      </c>
      <c r="F20" s="14" t="s">
        <v>244</v>
      </c>
      <c r="G20" s="15">
        <v>165.25</v>
      </c>
      <c r="H20" s="15">
        <v>165.25</v>
      </c>
      <c r="I20" s="23">
        <f t="shared" si="0"/>
        <v>0</v>
      </c>
      <c r="J20" s="215" t="s">
        <v>265</v>
      </c>
      <c r="K20" s="73" t="s">
        <v>811</v>
      </c>
      <c r="L20" s="467"/>
      <c r="M20" s="8"/>
    </row>
    <row r="21" spans="1:13" x14ac:dyDescent="0.25">
      <c r="A21" s="19"/>
      <c r="B21" s="53"/>
      <c r="C21" s="14" t="s">
        <v>369</v>
      </c>
      <c r="D21" s="53"/>
      <c r="E21" s="53"/>
      <c r="F21" s="53"/>
      <c r="G21" s="75"/>
      <c r="H21" s="54" t="s">
        <v>782</v>
      </c>
      <c r="I21" s="190">
        <f>SUM(I14:I20)</f>
        <v>-6.0000000000002274E-2</v>
      </c>
      <c r="J21" s="68"/>
      <c r="K21" s="68"/>
      <c r="L21" s="53"/>
      <c r="M21" s="8"/>
    </row>
    <row r="23" spans="1:13" ht="21.75" thickBot="1" x14ac:dyDescent="0.4">
      <c r="A23" s="198">
        <v>1500</v>
      </c>
      <c r="B23" s="14" t="s">
        <v>371</v>
      </c>
      <c r="C23" s="14" t="s">
        <v>372</v>
      </c>
      <c r="D23" s="18">
        <v>42720</v>
      </c>
      <c r="E23" s="18">
        <v>42744</v>
      </c>
      <c r="F23" s="14" t="s">
        <v>244</v>
      </c>
      <c r="G23" s="15">
        <v>165.25</v>
      </c>
      <c r="H23" s="15">
        <v>165.25</v>
      </c>
      <c r="I23" s="16">
        <f t="shared" ref="I23:I28" si="1">G23-H23</f>
        <v>0</v>
      </c>
      <c r="J23" s="109" t="s">
        <v>265</v>
      </c>
      <c r="K23" s="73" t="s">
        <v>811</v>
      </c>
      <c r="L23" s="463" t="s">
        <v>1129</v>
      </c>
      <c r="M23" s="8" t="s">
        <v>1102</v>
      </c>
    </row>
    <row r="24" spans="1:13" ht="21.75" thickBot="1" x14ac:dyDescent="0.4">
      <c r="A24" s="198">
        <v>1500</v>
      </c>
      <c r="B24" s="38" t="s">
        <v>373</v>
      </c>
      <c r="C24" s="14" t="s">
        <v>372</v>
      </c>
      <c r="D24" s="39">
        <v>42720</v>
      </c>
      <c r="E24" s="39">
        <v>42744</v>
      </c>
      <c r="F24" s="38" t="s">
        <v>244</v>
      </c>
      <c r="G24" s="40">
        <v>165.25</v>
      </c>
      <c r="H24" s="40">
        <v>165.25</v>
      </c>
      <c r="I24" s="16">
        <f t="shared" si="1"/>
        <v>0</v>
      </c>
      <c r="J24" s="219" t="s">
        <v>265</v>
      </c>
      <c r="K24" s="73" t="s">
        <v>811</v>
      </c>
      <c r="L24" s="466"/>
      <c r="M24" s="8"/>
    </row>
    <row r="25" spans="1:13" ht="21.75" thickBot="1" x14ac:dyDescent="0.4">
      <c r="A25" s="198">
        <v>1500</v>
      </c>
      <c r="B25" s="38" t="s">
        <v>374</v>
      </c>
      <c r="C25" s="14" t="s">
        <v>372</v>
      </c>
      <c r="D25" s="39">
        <v>42723</v>
      </c>
      <c r="E25" s="39">
        <v>42744</v>
      </c>
      <c r="F25" s="38" t="s">
        <v>244</v>
      </c>
      <c r="G25" s="40">
        <v>173.07</v>
      </c>
      <c r="H25" s="40">
        <v>173.07</v>
      </c>
      <c r="I25" s="16">
        <f t="shared" si="1"/>
        <v>0</v>
      </c>
      <c r="J25" s="219" t="s">
        <v>265</v>
      </c>
      <c r="K25" s="73" t="s">
        <v>811</v>
      </c>
      <c r="L25" s="466"/>
      <c r="M25" s="8"/>
    </row>
    <row r="26" spans="1:13" ht="21.75" thickBot="1" x14ac:dyDescent="0.4">
      <c r="A26" s="198">
        <v>1500</v>
      </c>
      <c r="B26" s="38" t="s">
        <v>375</v>
      </c>
      <c r="C26" s="14" t="s">
        <v>372</v>
      </c>
      <c r="D26" s="39">
        <v>42723</v>
      </c>
      <c r="E26" s="39">
        <v>42744</v>
      </c>
      <c r="F26" s="38" t="s">
        <v>244</v>
      </c>
      <c r="G26" s="40">
        <v>173.07</v>
      </c>
      <c r="H26" s="40">
        <v>173.07</v>
      </c>
      <c r="I26" s="16">
        <f t="shared" si="1"/>
        <v>0</v>
      </c>
      <c r="J26" s="219" t="s">
        <v>265</v>
      </c>
      <c r="K26" s="73" t="s">
        <v>811</v>
      </c>
      <c r="L26" s="466"/>
      <c r="M26" s="8"/>
    </row>
    <row r="27" spans="1:13" ht="21.75" thickBot="1" x14ac:dyDescent="0.4">
      <c r="A27" s="198">
        <v>1500</v>
      </c>
      <c r="B27" s="38" t="s">
        <v>376</v>
      </c>
      <c r="C27" s="14" t="s">
        <v>372</v>
      </c>
      <c r="D27" s="39">
        <v>42723</v>
      </c>
      <c r="E27" s="39">
        <v>42744</v>
      </c>
      <c r="F27" s="38" t="s">
        <v>244</v>
      </c>
      <c r="G27" s="40">
        <v>173.07</v>
      </c>
      <c r="H27" s="40">
        <v>173.07</v>
      </c>
      <c r="I27" s="16">
        <f t="shared" si="1"/>
        <v>0</v>
      </c>
      <c r="J27" s="219" t="s">
        <v>265</v>
      </c>
      <c r="K27" s="73" t="s">
        <v>811</v>
      </c>
      <c r="L27" s="466"/>
      <c r="M27" s="8"/>
    </row>
    <row r="28" spans="1:13" ht="21.75" thickBot="1" x14ac:dyDescent="0.4">
      <c r="A28" s="198">
        <v>1500</v>
      </c>
      <c r="B28" s="38" t="s">
        <v>377</v>
      </c>
      <c r="C28" s="14" t="s">
        <v>372</v>
      </c>
      <c r="D28" s="39">
        <v>42723</v>
      </c>
      <c r="E28" s="39">
        <v>42744</v>
      </c>
      <c r="F28" s="38" t="s">
        <v>244</v>
      </c>
      <c r="G28" s="40">
        <v>173.07</v>
      </c>
      <c r="H28" s="40">
        <v>173.07</v>
      </c>
      <c r="I28" s="16">
        <f t="shared" si="1"/>
        <v>0</v>
      </c>
      <c r="J28" s="220" t="s">
        <v>265</v>
      </c>
      <c r="K28" s="73" t="s">
        <v>811</v>
      </c>
      <c r="L28" s="467"/>
      <c r="M28" s="8"/>
    </row>
    <row r="29" spans="1:13" x14ac:dyDescent="0.25">
      <c r="A29" s="19"/>
      <c r="B29" s="53"/>
      <c r="C29" s="14" t="s">
        <v>372</v>
      </c>
      <c r="D29" s="53"/>
      <c r="E29" s="53"/>
      <c r="F29" s="53"/>
      <c r="G29" s="75"/>
      <c r="H29" s="54" t="s">
        <v>782</v>
      </c>
      <c r="I29" s="194">
        <f>SUM(I23:I28)</f>
        <v>0</v>
      </c>
      <c r="J29" s="68"/>
      <c r="K29" s="68"/>
      <c r="L29" s="53"/>
      <c r="M29" s="8"/>
    </row>
    <row r="31" spans="1:13" ht="21.75" thickBot="1" x14ac:dyDescent="0.4">
      <c r="A31" s="198">
        <v>1747</v>
      </c>
      <c r="B31" s="14" t="s">
        <v>399</v>
      </c>
      <c r="C31" s="14" t="s">
        <v>400</v>
      </c>
      <c r="D31" s="18">
        <v>42720</v>
      </c>
      <c r="E31" s="18">
        <v>42720</v>
      </c>
      <c r="F31" s="14" t="s">
        <v>244</v>
      </c>
      <c r="G31" s="15">
        <v>165.25</v>
      </c>
      <c r="H31" s="15">
        <v>165.25</v>
      </c>
      <c r="I31" s="16">
        <f>G31-H31</f>
        <v>0</v>
      </c>
      <c r="J31" s="223" t="s">
        <v>265</v>
      </c>
      <c r="K31" s="73" t="s">
        <v>811</v>
      </c>
      <c r="L31" s="235" t="s">
        <v>1133</v>
      </c>
      <c r="M31" s="8" t="s">
        <v>1117</v>
      </c>
    </row>
    <row r="32" spans="1:13" x14ac:dyDescent="0.25">
      <c r="A32" s="19"/>
      <c r="B32" s="53"/>
      <c r="C32" s="53"/>
      <c r="D32" s="53"/>
      <c r="E32" s="53"/>
      <c r="F32" s="53"/>
      <c r="G32" s="75"/>
      <c r="H32" s="54" t="s">
        <v>782</v>
      </c>
      <c r="I32" s="192">
        <f>SUM(I31)</f>
        <v>0</v>
      </c>
      <c r="J32" s="68"/>
      <c r="K32" s="68"/>
      <c r="L32" s="53"/>
      <c r="M32" s="8"/>
    </row>
    <row r="33" spans="1:13" ht="21.6" customHeight="1" x14ac:dyDescent="0.25"/>
    <row r="34" spans="1:13" ht="32.25" thickBot="1" x14ac:dyDescent="0.4">
      <c r="A34" s="199">
        <v>1562</v>
      </c>
      <c r="B34" s="21" t="s">
        <v>191</v>
      </c>
      <c r="C34" s="21" t="s">
        <v>192</v>
      </c>
      <c r="D34" s="21" t="s">
        <v>19</v>
      </c>
      <c r="E34" s="21" t="s">
        <v>20</v>
      </c>
      <c r="F34" s="21" t="s">
        <v>193</v>
      </c>
      <c r="G34" s="22">
        <v>16117.92</v>
      </c>
      <c r="H34" s="22">
        <v>16117.92</v>
      </c>
      <c r="I34" s="23">
        <f>G34-H34</f>
        <v>0</v>
      </c>
      <c r="J34" s="72"/>
      <c r="K34" s="73" t="s">
        <v>812</v>
      </c>
      <c r="L34" s="234" t="s">
        <v>1131</v>
      </c>
      <c r="M34" s="8" t="s">
        <v>1045</v>
      </c>
    </row>
    <row r="35" spans="1:13" x14ac:dyDescent="0.25">
      <c r="A35" s="19"/>
      <c r="B35" s="53"/>
      <c r="C35" s="53"/>
      <c r="D35" s="53"/>
      <c r="E35" s="53"/>
      <c r="F35" s="53"/>
      <c r="G35" s="75"/>
      <c r="H35" s="54" t="s">
        <v>782</v>
      </c>
      <c r="I35" s="125">
        <f>SUM(I34)</f>
        <v>0</v>
      </c>
      <c r="J35" s="68"/>
      <c r="K35" s="68"/>
      <c r="L35" s="53"/>
      <c r="M35" s="8"/>
    </row>
    <row r="37" spans="1:13" ht="21.75" thickBot="1" x14ac:dyDescent="0.4">
      <c r="A37" s="78">
        <v>1650</v>
      </c>
      <c r="B37" s="21" t="s">
        <v>532</v>
      </c>
      <c r="C37" s="21" t="s">
        <v>533</v>
      </c>
      <c r="D37" s="21" t="s">
        <v>534</v>
      </c>
      <c r="E37" s="21" t="s">
        <v>535</v>
      </c>
      <c r="F37" s="21" t="s">
        <v>25</v>
      </c>
      <c r="G37" s="22">
        <v>1958.4</v>
      </c>
      <c r="H37" s="22">
        <f>1458.4+500</f>
        <v>1958.4</v>
      </c>
      <c r="I37" s="23">
        <f t="shared" ref="I37:I43" si="2">G37-H37</f>
        <v>0</v>
      </c>
      <c r="J37" s="72"/>
      <c r="K37" s="73" t="s">
        <v>816</v>
      </c>
      <c r="L37" s="489" t="s">
        <v>1132</v>
      </c>
    </row>
    <row r="38" spans="1:13" x14ac:dyDescent="0.25">
      <c r="A38" s="78">
        <v>1650</v>
      </c>
      <c r="B38" s="21" t="s">
        <v>799</v>
      </c>
      <c r="C38" s="21" t="s">
        <v>533</v>
      </c>
      <c r="D38" s="21" t="s">
        <v>19</v>
      </c>
      <c r="E38" s="21" t="s">
        <v>20</v>
      </c>
      <c r="F38" s="21" t="s">
        <v>16</v>
      </c>
      <c r="G38" s="22">
        <v>5.84</v>
      </c>
      <c r="H38" s="22">
        <v>5.84</v>
      </c>
      <c r="I38" s="23">
        <f t="shared" si="2"/>
        <v>0</v>
      </c>
      <c r="J38" s="68"/>
      <c r="K38" s="68"/>
      <c r="L38" s="490"/>
    </row>
    <row r="39" spans="1:13" x14ac:dyDescent="0.25">
      <c r="A39" s="78">
        <v>1650</v>
      </c>
      <c r="B39" s="21" t="s">
        <v>800</v>
      </c>
      <c r="C39" s="21" t="s">
        <v>533</v>
      </c>
      <c r="D39" s="21" t="s">
        <v>231</v>
      </c>
      <c r="E39" s="21" t="s">
        <v>232</v>
      </c>
      <c r="F39" s="21" t="s">
        <v>16</v>
      </c>
      <c r="G39" s="80">
        <v>0.95</v>
      </c>
      <c r="H39" s="80">
        <v>0.95</v>
      </c>
      <c r="I39" s="23">
        <f t="shared" si="2"/>
        <v>0</v>
      </c>
      <c r="J39" s="68"/>
      <c r="K39" s="68"/>
      <c r="L39" s="490"/>
    </row>
    <row r="40" spans="1:13" x14ac:dyDescent="0.25">
      <c r="A40" s="78">
        <v>1650</v>
      </c>
      <c r="B40" s="21" t="s">
        <v>801</v>
      </c>
      <c r="C40" s="21" t="s">
        <v>533</v>
      </c>
      <c r="D40" s="21" t="s">
        <v>429</v>
      </c>
      <c r="E40" s="21" t="s">
        <v>430</v>
      </c>
      <c r="F40" s="21" t="s">
        <v>16</v>
      </c>
      <c r="G40" s="80">
        <v>4.96</v>
      </c>
      <c r="H40" s="80">
        <v>4.96</v>
      </c>
      <c r="I40" s="23">
        <f t="shared" si="2"/>
        <v>0</v>
      </c>
      <c r="J40" s="68"/>
      <c r="K40" s="68"/>
      <c r="L40" s="490"/>
    </row>
    <row r="41" spans="1:13" x14ac:dyDescent="0.25">
      <c r="A41" s="78">
        <v>1650</v>
      </c>
      <c r="B41" s="21" t="s">
        <v>802</v>
      </c>
      <c r="C41" s="21" t="s">
        <v>533</v>
      </c>
      <c r="D41" s="21" t="s">
        <v>429</v>
      </c>
      <c r="E41" s="21" t="s">
        <v>430</v>
      </c>
      <c r="F41" s="21" t="s">
        <v>16</v>
      </c>
      <c r="G41" s="80">
        <v>4.38</v>
      </c>
      <c r="H41" s="80">
        <v>4.38</v>
      </c>
      <c r="I41" s="23">
        <f t="shared" si="2"/>
        <v>0</v>
      </c>
      <c r="J41" s="68"/>
      <c r="K41" s="68"/>
      <c r="L41" s="490"/>
    </row>
    <row r="42" spans="1:13" x14ac:dyDescent="0.25">
      <c r="A42" s="78">
        <v>1650</v>
      </c>
      <c r="B42" s="21" t="s">
        <v>803</v>
      </c>
      <c r="C42" s="21" t="s">
        <v>533</v>
      </c>
      <c r="D42" s="21" t="s">
        <v>217</v>
      </c>
      <c r="E42" s="21" t="s">
        <v>220</v>
      </c>
      <c r="F42" s="21" t="s">
        <v>16</v>
      </c>
      <c r="G42" s="80">
        <v>10.06</v>
      </c>
      <c r="H42" s="80">
        <v>10.06</v>
      </c>
      <c r="I42" s="23">
        <f t="shared" si="2"/>
        <v>0</v>
      </c>
      <c r="J42" s="68"/>
      <c r="K42" s="68"/>
      <c r="L42" s="490"/>
    </row>
    <row r="43" spans="1:13" x14ac:dyDescent="0.25">
      <c r="A43" s="78">
        <v>1650</v>
      </c>
      <c r="B43" s="21" t="s">
        <v>804</v>
      </c>
      <c r="C43" s="21" t="s">
        <v>533</v>
      </c>
      <c r="D43" s="21" t="s">
        <v>217</v>
      </c>
      <c r="E43" s="21" t="s">
        <v>220</v>
      </c>
      <c r="F43" s="21" t="s">
        <v>16</v>
      </c>
      <c r="G43" s="80">
        <v>0.65</v>
      </c>
      <c r="H43" s="80">
        <v>0.65</v>
      </c>
      <c r="I43" s="23">
        <f t="shared" si="2"/>
        <v>0</v>
      </c>
      <c r="J43" s="68"/>
      <c r="K43" s="68"/>
      <c r="L43" s="491"/>
    </row>
    <row r="44" spans="1:13" x14ac:dyDescent="0.25">
      <c r="A44" s="204"/>
      <c r="B44" s="53"/>
      <c r="C44" s="53"/>
      <c r="D44" s="53"/>
      <c r="E44" s="53"/>
      <c r="F44" s="53"/>
      <c r="G44" s="75"/>
      <c r="H44" s="54" t="s">
        <v>782</v>
      </c>
      <c r="I44" s="125">
        <f>SUM(I37:I43)</f>
        <v>0</v>
      </c>
      <c r="J44" s="216"/>
      <c r="K44" s="68"/>
      <c r="L44" s="53"/>
    </row>
    <row r="46" spans="1:13" s="8" customFormat="1" ht="18" customHeight="1" thickBot="1" x14ac:dyDescent="0.4">
      <c r="A46" s="199">
        <v>2198</v>
      </c>
      <c r="B46" s="21" t="s">
        <v>598</v>
      </c>
      <c r="C46" s="21" t="s">
        <v>599</v>
      </c>
      <c r="D46" s="21" t="s">
        <v>600</v>
      </c>
      <c r="E46" s="21" t="s">
        <v>601</v>
      </c>
      <c r="F46" s="21" t="s">
        <v>25</v>
      </c>
      <c r="G46" s="22">
        <v>179.45</v>
      </c>
      <c r="H46" s="22">
        <v>179.45</v>
      </c>
      <c r="I46" s="23">
        <f t="shared" ref="I46:I86" si="3">G46-H46</f>
        <v>0</v>
      </c>
      <c r="J46" s="68"/>
      <c r="K46" s="73" t="s">
        <v>814</v>
      </c>
      <c r="L46" s="463" t="s">
        <v>1135</v>
      </c>
      <c r="M46" s="309"/>
    </row>
    <row r="47" spans="1:13" s="8" customFormat="1" ht="18" customHeight="1" thickBot="1" x14ac:dyDescent="0.4">
      <c r="A47" s="199">
        <v>2198</v>
      </c>
      <c r="B47" s="21" t="s">
        <v>602</v>
      </c>
      <c r="C47" s="21" t="s">
        <v>599</v>
      </c>
      <c r="D47" s="21" t="s">
        <v>603</v>
      </c>
      <c r="E47" s="21" t="s">
        <v>604</v>
      </c>
      <c r="F47" s="21" t="s">
        <v>25</v>
      </c>
      <c r="G47" s="22">
        <v>48.02</v>
      </c>
      <c r="H47" s="22">
        <v>48.02</v>
      </c>
      <c r="I47" s="23">
        <f t="shared" si="3"/>
        <v>0</v>
      </c>
      <c r="J47" s="68"/>
      <c r="K47" s="73" t="s">
        <v>814</v>
      </c>
      <c r="L47" s="466"/>
      <c r="M47" s="309" t="s">
        <v>1051</v>
      </c>
    </row>
    <row r="48" spans="1:13" s="8" customFormat="1" ht="18" customHeight="1" thickBot="1" x14ac:dyDescent="0.4">
      <c r="A48" s="199">
        <v>2198</v>
      </c>
      <c r="B48" s="21" t="s">
        <v>605</v>
      </c>
      <c r="C48" s="21" t="s">
        <v>599</v>
      </c>
      <c r="D48" s="21" t="s">
        <v>601</v>
      </c>
      <c r="E48" s="21" t="s">
        <v>606</v>
      </c>
      <c r="F48" s="21" t="s">
        <v>25</v>
      </c>
      <c r="G48" s="22">
        <v>604.79999999999995</v>
      </c>
      <c r="H48" s="22">
        <v>604.79999999999995</v>
      </c>
      <c r="I48" s="23">
        <f t="shared" si="3"/>
        <v>0</v>
      </c>
      <c r="J48" s="68"/>
      <c r="K48" s="73" t="s">
        <v>814</v>
      </c>
      <c r="L48" s="466"/>
      <c r="M48" s="309" t="s">
        <v>1383</v>
      </c>
    </row>
    <row r="49" spans="1:13" s="8" customFormat="1" ht="18" customHeight="1" thickBot="1" x14ac:dyDescent="0.4">
      <c r="A49" s="199">
        <v>2198</v>
      </c>
      <c r="B49" s="21" t="s">
        <v>607</v>
      </c>
      <c r="C49" s="21" t="s">
        <v>599</v>
      </c>
      <c r="D49" s="21" t="s">
        <v>596</v>
      </c>
      <c r="E49" s="21" t="s">
        <v>597</v>
      </c>
      <c r="F49" s="21" t="s">
        <v>25</v>
      </c>
      <c r="G49" s="22">
        <v>96.03</v>
      </c>
      <c r="H49" s="22">
        <v>96.03</v>
      </c>
      <c r="I49" s="23">
        <f t="shared" si="3"/>
        <v>0</v>
      </c>
      <c r="J49" s="68"/>
      <c r="K49" s="73" t="s">
        <v>814</v>
      </c>
      <c r="L49" s="466"/>
      <c r="M49" s="309"/>
    </row>
    <row r="50" spans="1:13" s="8" customFormat="1" ht="18" customHeight="1" thickBot="1" x14ac:dyDescent="0.4">
      <c r="A50" s="199">
        <v>2198</v>
      </c>
      <c r="B50" s="21" t="s">
        <v>608</v>
      </c>
      <c r="C50" s="21" t="s">
        <v>599</v>
      </c>
      <c r="D50" s="21" t="s">
        <v>609</v>
      </c>
      <c r="E50" s="21" t="s">
        <v>610</v>
      </c>
      <c r="F50" s="21" t="s">
        <v>25</v>
      </c>
      <c r="G50" s="22">
        <v>443.78</v>
      </c>
      <c r="H50" s="22">
        <v>443.78</v>
      </c>
      <c r="I50" s="23">
        <f t="shared" si="3"/>
        <v>0</v>
      </c>
      <c r="J50" s="68"/>
      <c r="K50" s="73" t="s">
        <v>814</v>
      </c>
      <c r="L50" s="466"/>
      <c r="M50" s="309"/>
    </row>
    <row r="51" spans="1:13" s="8" customFormat="1" ht="18" customHeight="1" thickBot="1" x14ac:dyDescent="0.4">
      <c r="A51" s="199">
        <v>2198</v>
      </c>
      <c r="B51" s="21" t="s">
        <v>611</v>
      </c>
      <c r="C51" s="21" t="s">
        <v>599</v>
      </c>
      <c r="D51" s="21" t="s">
        <v>612</v>
      </c>
      <c r="E51" s="21" t="s">
        <v>613</v>
      </c>
      <c r="F51" s="21" t="s">
        <v>25</v>
      </c>
      <c r="G51" s="22">
        <v>713.44</v>
      </c>
      <c r="H51" s="22">
        <v>713.44</v>
      </c>
      <c r="I51" s="23">
        <f t="shared" si="3"/>
        <v>0</v>
      </c>
      <c r="J51" s="68"/>
      <c r="K51" s="73" t="s">
        <v>814</v>
      </c>
      <c r="L51" s="466"/>
      <c r="M51" s="309"/>
    </row>
    <row r="52" spans="1:13" s="8" customFormat="1" ht="18" customHeight="1" thickBot="1" x14ac:dyDescent="0.4">
      <c r="A52" s="199">
        <v>2198</v>
      </c>
      <c r="B52" s="21" t="s">
        <v>614</v>
      </c>
      <c r="C52" s="21" t="s">
        <v>599</v>
      </c>
      <c r="D52" s="21" t="s">
        <v>613</v>
      </c>
      <c r="E52" s="21" t="s">
        <v>615</v>
      </c>
      <c r="F52" s="21" t="s">
        <v>25</v>
      </c>
      <c r="G52" s="22">
        <v>296.52999999999997</v>
      </c>
      <c r="H52" s="22">
        <v>296.52999999999997</v>
      </c>
      <c r="I52" s="23">
        <f t="shared" si="3"/>
        <v>0</v>
      </c>
      <c r="J52" s="68"/>
      <c r="K52" s="73" t="s">
        <v>814</v>
      </c>
      <c r="L52" s="466"/>
      <c r="M52" s="309"/>
    </row>
    <row r="53" spans="1:13" s="8" customFormat="1" ht="18" customHeight="1" thickBot="1" x14ac:dyDescent="0.4">
      <c r="A53" s="199">
        <v>2198</v>
      </c>
      <c r="B53" s="21" t="s">
        <v>616</v>
      </c>
      <c r="C53" s="21" t="s">
        <v>599</v>
      </c>
      <c r="D53" s="21" t="s">
        <v>617</v>
      </c>
      <c r="E53" s="21" t="s">
        <v>341</v>
      </c>
      <c r="F53" s="21" t="s">
        <v>25</v>
      </c>
      <c r="G53" s="22">
        <v>96.03</v>
      </c>
      <c r="H53" s="22">
        <v>96.03</v>
      </c>
      <c r="I53" s="23">
        <f t="shared" si="3"/>
        <v>0</v>
      </c>
      <c r="J53" s="68"/>
      <c r="K53" s="73" t="s">
        <v>814</v>
      </c>
      <c r="L53" s="466"/>
      <c r="M53" s="309"/>
    </row>
    <row r="54" spans="1:13" s="8" customFormat="1" ht="18" customHeight="1" thickBot="1" x14ac:dyDescent="0.4">
      <c r="A54" s="199">
        <v>2198</v>
      </c>
      <c r="B54" s="21" t="s">
        <v>618</v>
      </c>
      <c r="C54" s="21" t="s">
        <v>599</v>
      </c>
      <c r="D54" s="21" t="s">
        <v>619</v>
      </c>
      <c r="E54" s="21" t="s">
        <v>620</v>
      </c>
      <c r="F54" s="21" t="s">
        <v>25</v>
      </c>
      <c r="G54" s="22">
        <v>567.64</v>
      </c>
      <c r="H54" s="22">
        <v>567.64</v>
      </c>
      <c r="I54" s="23">
        <f t="shared" si="3"/>
        <v>0</v>
      </c>
      <c r="J54" s="68"/>
      <c r="K54" s="73" t="s">
        <v>814</v>
      </c>
      <c r="L54" s="466"/>
      <c r="M54" s="309"/>
    </row>
    <row r="55" spans="1:13" s="8" customFormat="1" ht="18" customHeight="1" thickBot="1" x14ac:dyDescent="0.4">
      <c r="A55" s="199">
        <v>2198</v>
      </c>
      <c r="B55" s="21" t="s">
        <v>621</v>
      </c>
      <c r="C55" s="21" t="s">
        <v>599</v>
      </c>
      <c r="D55" s="21" t="s">
        <v>622</v>
      </c>
      <c r="E55" s="21" t="s">
        <v>623</v>
      </c>
      <c r="F55" s="21" t="s">
        <v>25</v>
      </c>
      <c r="G55" s="22">
        <v>240.08</v>
      </c>
      <c r="H55" s="22">
        <v>240.08</v>
      </c>
      <c r="I55" s="23">
        <f t="shared" si="3"/>
        <v>0</v>
      </c>
      <c r="J55" s="68"/>
      <c r="K55" s="73" t="s">
        <v>814</v>
      </c>
      <c r="L55" s="466"/>
      <c r="M55" s="309"/>
    </row>
    <row r="56" spans="1:13" s="8" customFormat="1" ht="18" customHeight="1" thickBot="1" x14ac:dyDescent="0.4">
      <c r="A56" s="199">
        <v>2198</v>
      </c>
      <c r="B56" s="21" t="s">
        <v>624</v>
      </c>
      <c r="C56" s="21" t="s">
        <v>599</v>
      </c>
      <c r="D56" s="21" t="s">
        <v>625</v>
      </c>
      <c r="E56" s="21" t="s">
        <v>626</v>
      </c>
      <c r="F56" s="21" t="s">
        <v>25</v>
      </c>
      <c r="G56" s="22">
        <v>44.81</v>
      </c>
      <c r="H56" s="22">
        <v>44.81</v>
      </c>
      <c r="I56" s="23">
        <f t="shared" si="3"/>
        <v>0</v>
      </c>
      <c r="J56" s="68"/>
      <c r="K56" s="73" t="s">
        <v>814</v>
      </c>
      <c r="L56" s="466"/>
      <c r="M56" s="309"/>
    </row>
    <row r="57" spans="1:13" s="8" customFormat="1" ht="18" customHeight="1" thickBot="1" x14ac:dyDescent="0.4">
      <c r="A57" s="199">
        <v>2198</v>
      </c>
      <c r="B57" s="21" t="s">
        <v>627</v>
      </c>
      <c r="C57" s="21" t="s">
        <v>599</v>
      </c>
      <c r="D57" s="21" t="s">
        <v>628</v>
      </c>
      <c r="E57" s="21" t="s">
        <v>601</v>
      </c>
      <c r="F57" s="21" t="s">
        <v>9</v>
      </c>
      <c r="G57" s="22">
        <v>82.45</v>
      </c>
      <c r="H57" s="22">
        <v>82.45</v>
      </c>
      <c r="I57" s="23">
        <f t="shared" si="3"/>
        <v>0</v>
      </c>
      <c r="J57" s="68"/>
      <c r="K57" s="73" t="s">
        <v>814</v>
      </c>
      <c r="L57" s="466"/>
      <c r="M57" s="309"/>
    </row>
    <row r="58" spans="1:13" s="8" customFormat="1" ht="18" customHeight="1" thickBot="1" x14ac:dyDescent="0.4">
      <c r="A58" s="199">
        <v>2198</v>
      </c>
      <c r="B58" s="21" t="s">
        <v>629</v>
      </c>
      <c r="C58" s="21" t="s">
        <v>599</v>
      </c>
      <c r="D58" s="21" t="s">
        <v>601</v>
      </c>
      <c r="E58" s="21" t="s">
        <v>606</v>
      </c>
      <c r="F58" s="21" t="s">
        <v>9</v>
      </c>
      <c r="G58" s="22">
        <v>204.67</v>
      </c>
      <c r="H58" s="22">
        <v>204.67</v>
      </c>
      <c r="I58" s="23">
        <f t="shared" si="3"/>
        <v>0</v>
      </c>
      <c r="J58" s="68"/>
      <c r="K58" s="73" t="s">
        <v>814</v>
      </c>
      <c r="L58" s="466"/>
      <c r="M58" s="309"/>
    </row>
    <row r="59" spans="1:13" s="8" customFormat="1" ht="18" customHeight="1" thickBot="1" x14ac:dyDescent="0.4">
      <c r="A59" s="199">
        <v>2198</v>
      </c>
      <c r="B59" s="21" t="s">
        <v>630</v>
      </c>
      <c r="C59" s="21" t="s">
        <v>599</v>
      </c>
      <c r="D59" s="21" t="s">
        <v>596</v>
      </c>
      <c r="E59" s="21" t="s">
        <v>597</v>
      </c>
      <c r="F59" s="21" t="s">
        <v>9</v>
      </c>
      <c r="G59" s="22">
        <v>149.38</v>
      </c>
      <c r="H59" s="22">
        <v>149.38</v>
      </c>
      <c r="I59" s="23">
        <f t="shared" si="3"/>
        <v>0</v>
      </c>
      <c r="J59" s="68"/>
      <c r="K59" s="73" t="s">
        <v>814</v>
      </c>
      <c r="L59" s="466"/>
      <c r="M59" s="309"/>
    </row>
    <row r="60" spans="1:13" s="8" customFormat="1" ht="18" customHeight="1" thickBot="1" x14ac:dyDescent="0.4">
      <c r="A60" s="199">
        <v>2198</v>
      </c>
      <c r="B60" s="21" t="s">
        <v>631</v>
      </c>
      <c r="C60" s="21" t="s">
        <v>599</v>
      </c>
      <c r="D60" s="21" t="s">
        <v>609</v>
      </c>
      <c r="E60" s="21" t="s">
        <v>610</v>
      </c>
      <c r="F60" s="21" t="s">
        <v>9</v>
      </c>
      <c r="G60" s="22">
        <v>92.15</v>
      </c>
      <c r="H60" s="22">
        <v>92.15</v>
      </c>
      <c r="I60" s="23">
        <f t="shared" si="3"/>
        <v>0</v>
      </c>
      <c r="J60" s="68"/>
      <c r="K60" s="73" t="s">
        <v>814</v>
      </c>
      <c r="L60" s="466"/>
      <c r="M60" s="309"/>
    </row>
    <row r="61" spans="1:13" s="8" customFormat="1" ht="18" customHeight="1" thickBot="1" x14ac:dyDescent="0.4">
      <c r="A61" s="199">
        <v>2198</v>
      </c>
      <c r="B61" s="21" t="s">
        <v>632</v>
      </c>
      <c r="C61" s="21" t="s">
        <v>599</v>
      </c>
      <c r="D61" s="21" t="s">
        <v>612</v>
      </c>
      <c r="E61" s="21" t="s">
        <v>613</v>
      </c>
      <c r="F61" s="21" t="s">
        <v>9</v>
      </c>
      <c r="G61" s="22">
        <v>145.5</v>
      </c>
      <c r="H61" s="22">
        <v>145.5</v>
      </c>
      <c r="I61" s="23">
        <f t="shared" si="3"/>
        <v>0</v>
      </c>
      <c r="J61" s="68"/>
      <c r="K61" s="73" t="s">
        <v>814</v>
      </c>
      <c r="L61" s="466"/>
      <c r="M61" s="309"/>
    </row>
    <row r="62" spans="1:13" s="8" customFormat="1" ht="18" customHeight="1" thickBot="1" x14ac:dyDescent="0.4">
      <c r="A62" s="199">
        <v>2198</v>
      </c>
      <c r="B62" s="21" t="s">
        <v>633</v>
      </c>
      <c r="C62" s="21" t="s">
        <v>599</v>
      </c>
      <c r="D62" s="21" t="s">
        <v>613</v>
      </c>
      <c r="E62" s="21" t="s">
        <v>619</v>
      </c>
      <c r="F62" s="21" t="s">
        <v>9</v>
      </c>
      <c r="G62" s="22">
        <v>194</v>
      </c>
      <c r="H62" s="22">
        <v>194</v>
      </c>
      <c r="I62" s="23">
        <f t="shared" si="3"/>
        <v>0</v>
      </c>
      <c r="J62" s="68"/>
      <c r="K62" s="73" t="s">
        <v>814</v>
      </c>
      <c r="L62" s="466"/>
      <c r="M62" s="309"/>
    </row>
    <row r="63" spans="1:13" s="8" customFormat="1" ht="18" customHeight="1" thickBot="1" x14ac:dyDescent="0.4">
      <c r="A63" s="199">
        <v>2198</v>
      </c>
      <c r="B63" s="21" t="s">
        <v>634</v>
      </c>
      <c r="C63" s="21" t="s">
        <v>599</v>
      </c>
      <c r="D63" s="21" t="s">
        <v>617</v>
      </c>
      <c r="E63" s="21" t="s">
        <v>341</v>
      </c>
      <c r="F63" s="21" t="s">
        <v>9</v>
      </c>
      <c r="G63" s="22">
        <v>14.55</v>
      </c>
      <c r="H63" s="22">
        <v>14.55</v>
      </c>
      <c r="I63" s="23">
        <f t="shared" si="3"/>
        <v>0</v>
      </c>
      <c r="J63" s="68"/>
      <c r="K63" s="73" t="s">
        <v>814</v>
      </c>
      <c r="L63" s="466"/>
      <c r="M63" s="309"/>
    </row>
    <row r="64" spans="1:13" s="8" customFormat="1" ht="18" customHeight="1" thickBot="1" x14ac:dyDescent="0.4">
      <c r="A64" s="199">
        <v>2198</v>
      </c>
      <c r="B64" s="21" t="s">
        <v>635</v>
      </c>
      <c r="C64" s="21" t="s">
        <v>599</v>
      </c>
      <c r="D64" s="21" t="s">
        <v>619</v>
      </c>
      <c r="E64" s="21" t="s">
        <v>620</v>
      </c>
      <c r="F64" s="21" t="s">
        <v>9</v>
      </c>
      <c r="G64" s="22">
        <v>24.25</v>
      </c>
      <c r="H64" s="22">
        <v>24.25</v>
      </c>
      <c r="I64" s="23">
        <f t="shared" si="3"/>
        <v>0</v>
      </c>
      <c r="J64" s="68"/>
      <c r="K64" s="73" t="s">
        <v>814</v>
      </c>
      <c r="L64" s="466"/>
      <c r="M64" s="309"/>
    </row>
    <row r="65" spans="1:13" s="8" customFormat="1" ht="18" customHeight="1" thickBot="1" x14ac:dyDescent="0.4">
      <c r="A65" s="199">
        <v>2198</v>
      </c>
      <c r="B65" s="21" t="s">
        <v>636</v>
      </c>
      <c r="C65" s="21" t="s">
        <v>599</v>
      </c>
      <c r="D65" s="21" t="s">
        <v>622</v>
      </c>
      <c r="E65" s="21" t="s">
        <v>623</v>
      </c>
      <c r="F65" s="21" t="s">
        <v>9</v>
      </c>
      <c r="G65" s="22">
        <v>160.05000000000001</v>
      </c>
      <c r="H65" s="22">
        <v>160.05000000000001</v>
      </c>
      <c r="I65" s="23">
        <f t="shared" si="3"/>
        <v>0</v>
      </c>
      <c r="J65" s="68"/>
      <c r="K65" s="73" t="s">
        <v>814</v>
      </c>
      <c r="L65" s="466"/>
      <c r="M65" s="309"/>
    </row>
    <row r="66" spans="1:13" s="8" customFormat="1" ht="18" customHeight="1" thickBot="1" x14ac:dyDescent="0.4">
      <c r="A66" s="199">
        <v>2198</v>
      </c>
      <c r="B66" s="21" t="s">
        <v>637</v>
      </c>
      <c r="C66" s="21" t="s">
        <v>599</v>
      </c>
      <c r="D66" s="21" t="s">
        <v>638</v>
      </c>
      <c r="E66" s="21" t="s">
        <v>639</v>
      </c>
      <c r="F66" s="21" t="s">
        <v>9</v>
      </c>
      <c r="G66" s="22">
        <v>184.3</v>
      </c>
      <c r="H66" s="22">
        <v>184.3</v>
      </c>
      <c r="I66" s="23">
        <f t="shared" si="3"/>
        <v>0</v>
      </c>
      <c r="J66" s="68"/>
      <c r="K66" s="73" t="s">
        <v>814</v>
      </c>
      <c r="L66" s="466"/>
      <c r="M66" s="309"/>
    </row>
    <row r="67" spans="1:13" s="8" customFormat="1" ht="18" customHeight="1" thickBot="1" x14ac:dyDescent="0.4">
      <c r="A67" s="199">
        <v>2198</v>
      </c>
      <c r="B67" s="21" t="s">
        <v>640</v>
      </c>
      <c r="C67" s="21" t="s">
        <v>599</v>
      </c>
      <c r="D67" s="21"/>
      <c r="E67" s="21"/>
      <c r="F67" s="21" t="s">
        <v>16</v>
      </c>
      <c r="G67" s="22">
        <v>1.7</v>
      </c>
      <c r="H67" s="22">
        <v>1.7</v>
      </c>
      <c r="I67" s="23">
        <f t="shared" si="3"/>
        <v>0</v>
      </c>
      <c r="J67" s="72"/>
      <c r="K67" s="73" t="s">
        <v>814</v>
      </c>
      <c r="L67" s="466"/>
      <c r="M67" s="309"/>
    </row>
    <row r="68" spans="1:13" s="8" customFormat="1" ht="18" customHeight="1" thickBot="1" x14ac:dyDescent="0.4">
      <c r="A68" s="199">
        <v>2198</v>
      </c>
      <c r="B68" s="38" t="s">
        <v>243</v>
      </c>
      <c r="C68" s="21" t="s">
        <v>599</v>
      </c>
      <c r="D68" s="39">
        <v>42720</v>
      </c>
      <c r="E68" s="39">
        <v>42720</v>
      </c>
      <c r="F68" s="38" t="s">
        <v>244</v>
      </c>
      <c r="G68" s="40">
        <v>165.25</v>
      </c>
      <c r="H68" s="40">
        <v>165.25</v>
      </c>
      <c r="I68" s="23">
        <f t="shared" si="3"/>
        <v>0</v>
      </c>
      <c r="J68" s="219" t="s">
        <v>245</v>
      </c>
      <c r="K68" s="73" t="s">
        <v>811</v>
      </c>
      <c r="L68" s="466"/>
      <c r="M68" s="309"/>
    </row>
    <row r="69" spans="1:13" s="8" customFormat="1" ht="18" customHeight="1" thickBot="1" x14ac:dyDescent="0.4">
      <c r="A69" s="199">
        <v>2198</v>
      </c>
      <c r="B69" s="38" t="s">
        <v>246</v>
      </c>
      <c r="C69" s="21" t="s">
        <v>599</v>
      </c>
      <c r="D69" s="39">
        <v>42720</v>
      </c>
      <c r="E69" s="39">
        <v>42720</v>
      </c>
      <c r="F69" s="38" t="s">
        <v>244</v>
      </c>
      <c r="G69" s="40">
        <v>165.25</v>
      </c>
      <c r="H69" s="40">
        <v>165.25</v>
      </c>
      <c r="I69" s="23">
        <f t="shared" si="3"/>
        <v>0</v>
      </c>
      <c r="J69" s="219" t="s">
        <v>245</v>
      </c>
      <c r="K69" s="73" t="s">
        <v>811</v>
      </c>
      <c r="L69" s="466"/>
      <c r="M69" s="309"/>
    </row>
    <row r="70" spans="1:13" s="8" customFormat="1" ht="18" customHeight="1" thickBot="1" x14ac:dyDescent="0.4">
      <c r="A70" s="199">
        <v>2198</v>
      </c>
      <c r="B70" s="38" t="s">
        <v>247</v>
      </c>
      <c r="C70" s="21" t="s">
        <v>599</v>
      </c>
      <c r="D70" s="39">
        <v>42720</v>
      </c>
      <c r="E70" s="39">
        <v>42720</v>
      </c>
      <c r="F70" s="38" t="s">
        <v>244</v>
      </c>
      <c r="G70" s="40">
        <v>165.25</v>
      </c>
      <c r="H70" s="40">
        <v>165.25</v>
      </c>
      <c r="I70" s="23">
        <f t="shared" si="3"/>
        <v>0</v>
      </c>
      <c r="J70" s="219" t="s">
        <v>245</v>
      </c>
      <c r="K70" s="73" t="s">
        <v>811</v>
      </c>
      <c r="L70" s="466"/>
      <c r="M70" s="309"/>
    </row>
    <row r="71" spans="1:13" s="8" customFormat="1" ht="18" customHeight="1" thickBot="1" x14ac:dyDescent="0.4">
      <c r="A71" s="199">
        <v>2198</v>
      </c>
      <c r="B71" s="38" t="s">
        <v>248</v>
      </c>
      <c r="C71" s="21" t="s">
        <v>599</v>
      </c>
      <c r="D71" s="39">
        <v>42720</v>
      </c>
      <c r="E71" s="39">
        <v>42720</v>
      </c>
      <c r="F71" s="38" t="s">
        <v>244</v>
      </c>
      <c r="G71" s="40">
        <v>165.25</v>
      </c>
      <c r="H71" s="40">
        <v>165.25</v>
      </c>
      <c r="I71" s="23">
        <f t="shared" si="3"/>
        <v>0</v>
      </c>
      <c r="J71" s="219" t="s">
        <v>245</v>
      </c>
      <c r="K71" s="73" t="s">
        <v>811</v>
      </c>
      <c r="L71" s="466"/>
      <c r="M71" s="309"/>
    </row>
    <row r="72" spans="1:13" s="8" customFormat="1" ht="18" customHeight="1" thickBot="1" x14ac:dyDescent="0.4">
      <c r="A72" s="199">
        <v>2198</v>
      </c>
      <c r="B72" s="38" t="s">
        <v>249</v>
      </c>
      <c r="C72" s="21" t="s">
        <v>599</v>
      </c>
      <c r="D72" s="39">
        <v>42720</v>
      </c>
      <c r="E72" s="39">
        <v>42720</v>
      </c>
      <c r="F72" s="38" t="s">
        <v>244</v>
      </c>
      <c r="G72" s="40">
        <v>165.25</v>
      </c>
      <c r="H72" s="40">
        <v>165.25</v>
      </c>
      <c r="I72" s="23">
        <f t="shared" si="3"/>
        <v>0</v>
      </c>
      <c r="J72" s="219" t="s">
        <v>245</v>
      </c>
      <c r="K72" s="73" t="s">
        <v>811</v>
      </c>
      <c r="L72" s="466"/>
      <c r="M72" s="309"/>
    </row>
    <row r="73" spans="1:13" s="8" customFormat="1" ht="18" customHeight="1" thickBot="1" x14ac:dyDescent="0.4">
      <c r="A73" s="199">
        <v>2198</v>
      </c>
      <c r="B73" s="38" t="s">
        <v>250</v>
      </c>
      <c r="C73" s="21" t="s">
        <v>599</v>
      </c>
      <c r="D73" s="39">
        <v>42720</v>
      </c>
      <c r="E73" s="39">
        <v>42720</v>
      </c>
      <c r="F73" s="38" t="s">
        <v>244</v>
      </c>
      <c r="G73" s="40">
        <v>165.25</v>
      </c>
      <c r="H73" s="40">
        <v>165.25</v>
      </c>
      <c r="I73" s="23">
        <f t="shared" si="3"/>
        <v>0</v>
      </c>
      <c r="J73" s="219" t="s">
        <v>245</v>
      </c>
      <c r="K73" s="73" t="s">
        <v>811</v>
      </c>
      <c r="L73" s="466"/>
      <c r="M73" s="309"/>
    </row>
    <row r="74" spans="1:13" s="8" customFormat="1" ht="18" customHeight="1" thickBot="1" x14ac:dyDescent="0.4">
      <c r="A74" s="199">
        <v>2198</v>
      </c>
      <c r="B74" s="38" t="s">
        <v>251</v>
      </c>
      <c r="C74" s="21" t="s">
        <v>599</v>
      </c>
      <c r="D74" s="39">
        <v>42720</v>
      </c>
      <c r="E74" s="39">
        <v>42720</v>
      </c>
      <c r="F74" s="38" t="s">
        <v>244</v>
      </c>
      <c r="G74" s="40">
        <v>165.25</v>
      </c>
      <c r="H74" s="40">
        <v>165.25</v>
      </c>
      <c r="I74" s="23">
        <f t="shared" si="3"/>
        <v>0</v>
      </c>
      <c r="J74" s="219" t="s">
        <v>245</v>
      </c>
      <c r="K74" s="73" t="s">
        <v>811</v>
      </c>
      <c r="L74" s="466"/>
      <c r="M74" s="309"/>
    </row>
    <row r="75" spans="1:13" s="8" customFormat="1" ht="18" customHeight="1" thickBot="1" x14ac:dyDescent="0.4">
      <c r="A75" s="199">
        <v>2198</v>
      </c>
      <c r="B75" s="38" t="s">
        <v>252</v>
      </c>
      <c r="C75" s="21" t="s">
        <v>599</v>
      </c>
      <c r="D75" s="39">
        <v>42720</v>
      </c>
      <c r="E75" s="39">
        <v>42720</v>
      </c>
      <c r="F75" s="38" t="s">
        <v>244</v>
      </c>
      <c r="G75" s="40">
        <v>165.25</v>
      </c>
      <c r="H75" s="40">
        <v>165.25</v>
      </c>
      <c r="I75" s="23">
        <f t="shared" si="3"/>
        <v>0</v>
      </c>
      <c r="J75" s="219" t="s">
        <v>245</v>
      </c>
      <c r="K75" s="73" t="s">
        <v>811</v>
      </c>
      <c r="L75" s="466"/>
      <c r="M75" s="309"/>
    </row>
    <row r="76" spans="1:13" s="8" customFormat="1" ht="18" customHeight="1" thickBot="1" x14ac:dyDescent="0.4">
      <c r="A76" s="199">
        <v>2198</v>
      </c>
      <c r="B76" s="38" t="s">
        <v>253</v>
      </c>
      <c r="C76" s="21" t="s">
        <v>599</v>
      </c>
      <c r="D76" s="39">
        <v>42723</v>
      </c>
      <c r="E76" s="39">
        <v>42723</v>
      </c>
      <c r="F76" s="38" t="s">
        <v>244</v>
      </c>
      <c r="G76" s="40">
        <v>173.07</v>
      </c>
      <c r="H76" s="40">
        <v>173.07</v>
      </c>
      <c r="I76" s="23">
        <f t="shared" si="3"/>
        <v>0</v>
      </c>
      <c r="J76" s="219" t="s">
        <v>245</v>
      </c>
      <c r="K76" s="73" t="s">
        <v>811</v>
      </c>
      <c r="L76" s="466"/>
      <c r="M76" s="309"/>
    </row>
    <row r="77" spans="1:13" s="8" customFormat="1" ht="18" customHeight="1" thickBot="1" x14ac:dyDescent="0.4">
      <c r="A77" s="199">
        <v>2198</v>
      </c>
      <c r="B77" s="38" t="s">
        <v>254</v>
      </c>
      <c r="C77" s="21" t="s">
        <v>599</v>
      </c>
      <c r="D77" s="39">
        <v>42723</v>
      </c>
      <c r="E77" s="39">
        <v>42723</v>
      </c>
      <c r="F77" s="38" t="s">
        <v>244</v>
      </c>
      <c r="G77" s="40">
        <v>173.07</v>
      </c>
      <c r="H77" s="40">
        <v>173.07</v>
      </c>
      <c r="I77" s="23">
        <f t="shared" si="3"/>
        <v>0</v>
      </c>
      <c r="J77" s="219" t="s">
        <v>245</v>
      </c>
      <c r="K77" s="73" t="s">
        <v>811</v>
      </c>
      <c r="L77" s="466"/>
      <c r="M77" s="309"/>
    </row>
    <row r="78" spans="1:13" s="8" customFormat="1" ht="18" customHeight="1" thickBot="1" x14ac:dyDescent="0.4">
      <c r="A78" s="199">
        <v>2198</v>
      </c>
      <c r="B78" s="38" t="s">
        <v>255</v>
      </c>
      <c r="C78" s="21" t="s">
        <v>599</v>
      </c>
      <c r="D78" s="39">
        <v>42723</v>
      </c>
      <c r="E78" s="39">
        <v>42723</v>
      </c>
      <c r="F78" s="38" t="s">
        <v>244</v>
      </c>
      <c r="G78" s="40">
        <v>173.07</v>
      </c>
      <c r="H78" s="40">
        <v>173.07</v>
      </c>
      <c r="I78" s="23">
        <f t="shared" si="3"/>
        <v>0</v>
      </c>
      <c r="J78" s="219" t="s">
        <v>245</v>
      </c>
      <c r="K78" s="73" t="s">
        <v>811</v>
      </c>
      <c r="L78" s="466"/>
      <c r="M78" s="309"/>
    </row>
    <row r="79" spans="1:13" s="8" customFormat="1" ht="18" customHeight="1" thickBot="1" x14ac:dyDescent="0.4">
      <c r="A79" s="199">
        <v>2198</v>
      </c>
      <c r="B79" s="38" t="s">
        <v>256</v>
      </c>
      <c r="C79" s="21" t="s">
        <v>599</v>
      </c>
      <c r="D79" s="39">
        <v>42723</v>
      </c>
      <c r="E79" s="39">
        <v>42723</v>
      </c>
      <c r="F79" s="38" t="s">
        <v>244</v>
      </c>
      <c r="G79" s="40">
        <v>173.07</v>
      </c>
      <c r="H79" s="40">
        <v>173.07</v>
      </c>
      <c r="I79" s="23">
        <f t="shared" si="3"/>
        <v>0</v>
      </c>
      <c r="J79" s="219" t="s">
        <v>245</v>
      </c>
      <c r="K79" s="73" t="s">
        <v>811</v>
      </c>
      <c r="L79" s="466"/>
      <c r="M79" s="309"/>
    </row>
    <row r="80" spans="1:13" s="8" customFormat="1" ht="18" customHeight="1" thickBot="1" x14ac:dyDescent="0.4">
      <c r="A80" s="199">
        <v>2198</v>
      </c>
      <c r="B80" s="38" t="s">
        <v>257</v>
      </c>
      <c r="C80" s="21" t="s">
        <v>599</v>
      </c>
      <c r="D80" s="39">
        <v>42723</v>
      </c>
      <c r="E80" s="39">
        <v>42723</v>
      </c>
      <c r="F80" s="38" t="s">
        <v>244</v>
      </c>
      <c r="G80" s="40">
        <v>173.07</v>
      </c>
      <c r="H80" s="40">
        <v>173.07</v>
      </c>
      <c r="I80" s="23">
        <f t="shared" si="3"/>
        <v>0</v>
      </c>
      <c r="J80" s="219" t="s">
        <v>245</v>
      </c>
      <c r="K80" s="73" t="s">
        <v>811</v>
      </c>
      <c r="L80" s="466"/>
      <c r="M80" s="309"/>
    </row>
    <row r="81" spans="1:14" s="8" customFormat="1" ht="18" customHeight="1" thickBot="1" x14ac:dyDescent="0.4">
      <c r="A81" s="199">
        <v>2198</v>
      </c>
      <c r="B81" s="38" t="s">
        <v>258</v>
      </c>
      <c r="C81" s="21" t="s">
        <v>599</v>
      </c>
      <c r="D81" s="39">
        <v>42723</v>
      </c>
      <c r="E81" s="39">
        <v>42723</v>
      </c>
      <c r="F81" s="38" t="s">
        <v>244</v>
      </c>
      <c r="G81" s="40">
        <v>173.07</v>
      </c>
      <c r="H81" s="40">
        <v>173.07</v>
      </c>
      <c r="I81" s="23">
        <f t="shared" si="3"/>
        <v>0</v>
      </c>
      <c r="J81" s="219" t="s">
        <v>245</v>
      </c>
      <c r="K81" s="73" t="s">
        <v>811</v>
      </c>
      <c r="L81" s="466"/>
      <c r="M81" s="309"/>
    </row>
    <row r="82" spans="1:14" s="8" customFormat="1" ht="18" customHeight="1" thickBot="1" x14ac:dyDescent="0.4">
      <c r="A82" s="199">
        <v>2198</v>
      </c>
      <c r="B82" s="38" t="s">
        <v>259</v>
      </c>
      <c r="C82" s="21" t="s">
        <v>599</v>
      </c>
      <c r="D82" s="39">
        <v>42723</v>
      </c>
      <c r="E82" s="39">
        <v>42723</v>
      </c>
      <c r="F82" s="38" t="s">
        <v>244</v>
      </c>
      <c r="G82" s="40">
        <v>173.07</v>
      </c>
      <c r="H82" s="40">
        <v>173.07</v>
      </c>
      <c r="I82" s="23">
        <f t="shared" si="3"/>
        <v>0</v>
      </c>
      <c r="J82" s="219" t="s">
        <v>245</v>
      </c>
      <c r="K82" s="73" t="s">
        <v>811</v>
      </c>
      <c r="L82" s="466"/>
      <c r="M82" s="309"/>
    </row>
    <row r="83" spans="1:14" s="8" customFormat="1" ht="18" customHeight="1" thickBot="1" x14ac:dyDescent="0.4">
      <c r="A83" s="199">
        <v>2198</v>
      </c>
      <c r="B83" s="38" t="s">
        <v>260</v>
      </c>
      <c r="C83" s="21" t="s">
        <v>599</v>
      </c>
      <c r="D83" s="39">
        <v>42723</v>
      </c>
      <c r="E83" s="39">
        <v>42723</v>
      </c>
      <c r="F83" s="38" t="s">
        <v>244</v>
      </c>
      <c r="G83" s="40">
        <v>173.07</v>
      </c>
      <c r="H83" s="40">
        <v>173.07</v>
      </c>
      <c r="I83" s="23">
        <f t="shared" si="3"/>
        <v>0</v>
      </c>
      <c r="J83" s="219" t="s">
        <v>245</v>
      </c>
      <c r="K83" s="73" t="s">
        <v>811</v>
      </c>
      <c r="L83" s="466"/>
      <c r="M83" s="309"/>
    </row>
    <row r="84" spans="1:14" s="8" customFormat="1" ht="18" customHeight="1" x14ac:dyDescent="0.35">
      <c r="A84" s="199">
        <v>2198</v>
      </c>
      <c r="B84" s="38" t="s">
        <v>261</v>
      </c>
      <c r="C84" s="21" t="s">
        <v>599</v>
      </c>
      <c r="D84" s="39">
        <v>42723</v>
      </c>
      <c r="E84" s="39">
        <v>42723</v>
      </c>
      <c r="F84" s="38" t="s">
        <v>244</v>
      </c>
      <c r="G84" s="40">
        <v>173.07</v>
      </c>
      <c r="H84" s="40">
        <v>173.07</v>
      </c>
      <c r="I84" s="23">
        <f t="shared" si="3"/>
        <v>0</v>
      </c>
      <c r="J84" s="219" t="s">
        <v>245</v>
      </c>
      <c r="K84" s="106" t="s">
        <v>811</v>
      </c>
      <c r="L84" s="466"/>
      <c r="M84" s="309"/>
    </row>
    <row r="85" spans="1:14" s="8" customFormat="1" ht="18" customHeight="1" x14ac:dyDescent="0.35">
      <c r="A85" s="201">
        <v>2198</v>
      </c>
      <c r="B85" s="136" t="s">
        <v>947</v>
      </c>
      <c r="C85" s="92" t="s">
        <v>599</v>
      </c>
      <c r="D85" s="137">
        <v>42831</v>
      </c>
      <c r="E85" s="137">
        <v>42845</v>
      </c>
      <c r="F85" s="136" t="s">
        <v>954</v>
      </c>
      <c r="G85" s="138">
        <v>21.44</v>
      </c>
      <c r="H85" s="138">
        <v>21.44</v>
      </c>
      <c r="I85" s="23">
        <f t="shared" si="3"/>
        <v>0</v>
      </c>
      <c r="J85" s="224" t="s">
        <v>988</v>
      </c>
      <c r="K85" s="141" t="s">
        <v>983</v>
      </c>
      <c r="L85" s="467"/>
      <c r="M85" s="309"/>
    </row>
    <row r="86" spans="1:14" s="8" customFormat="1" ht="18" customHeight="1" x14ac:dyDescent="0.35">
      <c r="A86" s="201">
        <v>2198</v>
      </c>
      <c r="B86" s="136" t="s">
        <v>1049</v>
      </c>
      <c r="C86" s="92" t="s">
        <v>599</v>
      </c>
      <c r="D86" s="137">
        <v>42831</v>
      </c>
      <c r="E86" s="137">
        <v>42845</v>
      </c>
      <c r="F86" s="136" t="s">
        <v>263</v>
      </c>
      <c r="G86" s="138">
        <v>57.47</v>
      </c>
      <c r="H86" s="138">
        <v>57.47</v>
      </c>
      <c r="I86" s="139">
        <f t="shared" si="3"/>
        <v>0</v>
      </c>
      <c r="J86" s="224" t="s">
        <v>988</v>
      </c>
      <c r="K86" s="141" t="s">
        <v>1050</v>
      </c>
      <c r="L86" s="53" t="s">
        <v>1052</v>
      </c>
      <c r="M86" s="309"/>
    </row>
    <row r="87" spans="1:14" s="8" customFormat="1" ht="18" customHeight="1" x14ac:dyDescent="0.35">
      <c r="A87" s="19"/>
      <c r="B87" s="53"/>
      <c r="C87" s="92" t="s">
        <v>599</v>
      </c>
      <c r="D87" s="53"/>
      <c r="E87" s="53"/>
      <c r="F87" s="53"/>
      <c r="G87" s="75"/>
      <c r="H87" s="54" t="s">
        <v>782</v>
      </c>
      <c r="I87" s="190">
        <f>SUM(I46:I86)</f>
        <v>0</v>
      </c>
      <c r="J87" s="68"/>
      <c r="K87" s="68"/>
      <c r="L87" s="231" t="s">
        <v>1120</v>
      </c>
      <c r="M87" s="309"/>
    </row>
    <row r="91" spans="1:14" ht="21" x14ac:dyDescent="0.35">
      <c r="A91" s="3" t="s">
        <v>0</v>
      </c>
      <c r="B91" s="4" t="s">
        <v>1</v>
      </c>
      <c r="C91" s="4" t="s">
        <v>2</v>
      </c>
      <c r="D91" s="4" t="s">
        <v>3</v>
      </c>
      <c r="E91" s="4" t="s">
        <v>4</v>
      </c>
      <c r="F91" s="4" t="s">
        <v>5</v>
      </c>
      <c r="G91" s="5" t="s">
        <v>6</v>
      </c>
      <c r="H91" s="5" t="s">
        <v>7</v>
      </c>
      <c r="I91" s="6" t="s">
        <v>8</v>
      </c>
      <c r="J91" s="67"/>
      <c r="K91" s="54" t="s">
        <v>810</v>
      </c>
      <c r="L91" s="54" t="s">
        <v>823</v>
      </c>
      <c r="M91" s="91" t="s">
        <v>833</v>
      </c>
    </row>
    <row r="92" spans="1:14" ht="21.75" thickBot="1" x14ac:dyDescent="0.4">
      <c r="A92" s="320">
        <v>1438</v>
      </c>
      <c r="B92" s="321" t="s">
        <v>204</v>
      </c>
      <c r="C92" s="321" t="s">
        <v>205</v>
      </c>
      <c r="D92" s="321" t="s">
        <v>117</v>
      </c>
      <c r="E92" s="321" t="s">
        <v>118</v>
      </c>
      <c r="F92" s="321" t="s">
        <v>16</v>
      </c>
      <c r="G92" s="322">
        <v>33.47</v>
      </c>
      <c r="H92" s="322"/>
      <c r="I92" s="323">
        <v>33.47</v>
      </c>
      <c r="J92" s="324"/>
      <c r="K92" s="325" t="s">
        <v>812</v>
      </c>
      <c r="L92" s="321" t="s">
        <v>1127</v>
      </c>
      <c r="M92" s="326" t="s">
        <v>1388</v>
      </c>
    </row>
    <row r="93" spans="1:14" ht="21" x14ac:dyDescent="0.35">
      <c r="A93" s="327"/>
      <c r="B93" s="328"/>
      <c r="C93" s="321" t="s">
        <v>205</v>
      </c>
      <c r="D93" s="328"/>
      <c r="E93" s="328"/>
      <c r="F93" s="328"/>
      <c r="G93" s="321"/>
      <c r="H93" s="329" t="s">
        <v>782</v>
      </c>
      <c r="I93" s="330">
        <v>33.47</v>
      </c>
      <c r="J93" s="331"/>
      <c r="K93" s="331"/>
      <c r="L93" s="328"/>
      <c r="M93" s="326"/>
    </row>
    <row r="94" spans="1:14" ht="21.75" customHeight="1" x14ac:dyDescent="0.35">
      <c r="A94" s="309"/>
    </row>
    <row r="95" spans="1:14" ht="21" x14ac:dyDescent="0.35">
      <c r="A95" s="309"/>
    </row>
    <row r="96" spans="1:14" ht="21.75" thickBot="1" x14ac:dyDescent="0.4">
      <c r="A96" s="199">
        <v>1383</v>
      </c>
      <c r="B96" s="21" t="s">
        <v>577</v>
      </c>
      <c r="C96" s="21" t="s">
        <v>370</v>
      </c>
      <c r="D96" s="21" t="s">
        <v>578</v>
      </c>
      <c r="E96" s="21" t="s">
        <v>579</v>
      </c>
      <c r="F96" s="21" t="s">
        <v>9</v>
      </c>
      <c r="G96" s="22">
        <v>3777.18</v>
      </c>
      <c r="H96" s="22">
        <f>1127.18+250+180+250+300+300+100+700+570</f>
        <v>3777.1800000000003</v>
      </c>
      <c r="I96" s="23">
        <f t="shared" ref="I96:I103" si="4">G96-H96</f>
        <v>0</v>
      </c>
      <c r="J96" s="68"/>
      <c r="K96" s="73" t="s">
        <v>814</v>
      </c>
      <c r="L96" s="486" t="s">
        <v>1126</v>
      </c>
      <c r="M96" s="310" t="s">
        <v>829</v>
      </c>
      <c r="N96" s="8"/>
    </row>
    <row r="97" spans="1:15" ht="21.75" thickBot="1" x14ac:dyDescent="0.4">
      <c r="A97" s="199">
        <v>1383</v>
      </c>
      <c r="B97" s="21" t="s">
        <v>580</v>
      </c>
      <c r="C97" s="21" t="s">
        <v>370</v>
      </c>
      <c r="D97" s="21" t="s">
        <v>579</v>
      </c>
      <c r="E97" s="21" t="s">
        <v>581</v>
      </c>
      <c r="F97" s="21" t="s">
        <v>9</v>
      </c>
      <c r="G97" s="22">
        <v>3769.42</v>
      </c>
      <c r="H97" s="22">
        <v>3769.42</v>
      </c>
      <c r="I97" s="23">
        <f t="shared" si="4"/>
        <v>0</v>
      </c>
      <c r="J97" s="68"/>
      <c r="K97" s="73" t="s">
        <v>814</v>
      </c>
      <c r="L97" s="487"/>
      <c r="M97" s="310" t="s">
        <v>831</v>
      </c>
      <c r="N97" s="8"/>
    </row>
    <row r="98" spans="1:15" ht="21.75" thickBot="1" x14ac:dyDescent="0.4">
      <c r="A98" s="199">
        <v>1383</v>
      </c>
      <c r="B98" s="21" t="s">
        <v>582</v>
      </c>
      <c r="C98" s="21" t="s">
        <v>370</v>
      </c>
      <c r="D98" s="21" t="s">
        <v>581</v>
      </c>
      <c r="E98" s="21" t="s">
        <v>583</v>
      </c>
      <c r="F98" s="21" t="s">
        <v>9</v>
      </c>
      <c r="G98" s="22">
        <v>3032.22</v>
      </c>
      <c r="H98" s="22">
        <v>3032.22</v>
      </c>
      <c r="I98" s="23">
        <f t="shared" si="4"/>
        <v>0</v>
      </c>
      <c r="J98" s="68"/>
      <c r="K98" s="73" t="s">
        <v>814</v>
      </c>
      <c r="L98" s="487"/>
      <c r="M98" s="311" t="s">
        <v>834</v>
      </c>
      <c r="N98" s="8"/>
    </row>
    <row r="99" spans="1:15" ht="21.75" thickBot="1" x14ac:dyDescent="0.4">
      <c r="A99" s="199">
        <v>1383</v>
      </c>
      <c r="B99" s="21" t="s">
        <v>584</v>
      </c>
      <c r="C99" s="21" t="s">
        <v>370</v>
      </c>
      <c r="D99" s="21" t="s">
        <v>578</v>
      </c>
      <c r="E99" s="21" t="s">
        <v>579</v>
      </c>
      <c r="F99" s="21" t="s">
        <v>585</v>
      </c>
      <c r="G99" s="22">
        <v>6213.84</v>
      </c>
      <c r="H99" s="22">
        <f>4463.84+98.95-570+2221.05</f>
        <v>6213.84</v>
      </c>
      <c r="I99" s="23">
        <f t="shared" si="4"/>
        <v>0</v>
      </c>
      <c r="J99" s="68"/>
      <c r="K99" s="73" t="s">
        <v>814</v>
      </c>
      <c r="L99" s="487"/>
      <c r="M99" s="309" t="s">
        <v>1055</v>
      </c>
      <c r="N99" s="8"/>
    </row>
    <row r="100" spans="1:15" ht="21.75" thickBot="1" x14ac:dyDescent="0.4">
      <c r="A100" s="199">
        <v>1383</v>
      </c>
      <c r="B100" s="21" t="s">
        <v>586</v>
      </c>
      <c r="C100" s="21" t="s">
        <v>370</v>
      </c>
      <c r="D100" s="21" t="s">
        <v>587</v>
      </c>
      <c r="E100" s="21" t="s">
        <v>588</v>
      </c>
      <c r="F100" s="21" t="s">
        <v>585</v>
      </c>
      <c r="G100" s="22">
        <v>4331.55</v>
      </c>
      <c r="H100" s="22">
        <v>4331.55</v>
      </c>
      <c r="I100" s="23">
        <f t="shared" si="4"/>
        <v>0</v>
      </c>
      <c r="J100" s="68"/>
      <c r="K100" s="73" t="s">
        <v>814</v>
      </c>
      <c r="L100" s="487"/>
      <c r="M100" s="309" t="s">
        <v>1139</v>
      </c>
      <c r="N100" s="8"/>
    </row>
    <row r="101" spans="1:15" ht="21.75" thickBot="1" x14ac:dyDescent="0.4">
      <c r="A101" s="199">
        <v>1383</v>
      </c>
      <c r="B101" s="21" t="s">
        <v>827</v>
      </c>
      <c r="C101" s="21" t="s">
        <v>370</v>
      </c>
      <c r="D101" s="21" t="s">
        <v>581</v>
      </c>
      <c r="E101" s="21" t="s">
        <v>583</v>
      </c>
      <c r="F101" s="21" t="s">
        <v>585</v>
      </c>
      <c r="G101" s="22">
        <v>3077.34</v>
      </c>
      <c r="H101" s="22">
        <v>3077.34</v>
      </c>
      <c r="I101" s="23">
        <f t="shared" si="4"/>
        <v>0</v>
      </c>
      <c r="J101" s="68"/>
      <c r="K101" s="73" t="s">
        <v>814</v>
      </c>
      <c r="L101" s="487"/>
      <c r="M101" s="309"/>
      <c r="N101" s="8"/>
    </row>
    <row r="102" spans="1:15" ht="21.75" thickBot="1" x14ac:dyDescent="0.4">
      <c r="A102" s="199">
        <v>1383</v>
      </c>
      <c r="B102" s="21" t="s">
        <v>590</v>
      </c>
      <c r="C102" s="21" t="s">
        <v>370</v>
      </c>
      <c r="D102" s="21" t="s">
        <v>591</v>
      </c>
      <c r="E102" s="21" t="s">
        <v>592</v>
      </c>
      <c r="F102" s="21" t="s">
        <v>585</v>
      </c>
      <c r="G102" s="22">
        <v>2812.8</v>
      </c>
      <c r="H102" s="22">
        <f>1112.8+1248.95+300+151.05</f>
        <v>2812.8</v>
      </c>
      <c r="I102" s="23">
        <f t="shared" si="4"/>
        <v>0</v>
      </c>
      <c r="J102" s="68"/>
      <c r="K102" s="73" t="s">
        <v>814</v>
      </c>
      <c r="L102" s="487"/>
      <c r="M102" s="309" t="s">
        <v>1054</v>
      </c>
      <c r="N102" s="8"/>
    </row>
    <row r="103" spans="1:15" ht="21.75" thickBot="1" x14ac:dyDescent="0.4">
      <c r="A103" s="199">
        <v>1383</v>
      </c>
      <c r="B103" s="21" t="s">
        <v>593</v>
      </c>
      <c r="C103" s="21" t="s">
        <v>370</v>
      </c>
      <c r="D103" s="21" t="s">
        <v>594</v>
      </c>
      <c r="E103" s="21" t="s">
        <v>595</v>
      </c>
      <c r="F103" s="21" t="s">
        <v>585</v>
      </c>
      <c r="G103" s="22">
        <v>4588.32</v>
      </c>
      <c r="H103" s="22">
        <v>4588.32</v>
      </c>
      <c r="I103" s="23">
        <f t="shared" si="4"/>
        <v>0</v>
      </c>
      <c r="J103" s="72"/>
      <c r="K103" s="73" t="s">
        <v>814</v>
      </c>
      <c r="L103" s="488"/>
      <c r="M103" s="309" t="s">
        <v>1384</v>
      </c>
      <c r="N103" s="8"/>
    </row>
    <row r="104" spans="1:15" ht="21" x14ac:dyDescent="0.35">
      <c r="A104" s="149"/>
      <c r="B104" s="227"/>
      <c r="C104" s="151" t="s">
        <v>370</v>
      </c>
      <c r="D104" s="227"/>
      <c r="E104" s="227"/>
      <c r="F104" s="151" t="s">
        <v>1040</v>
      </c>
      <c r="G104" s="151"/>
      <c r="H104" s="228" t="s">
        <v>782</v>
      </c>
      <c r="I104" s="190">
        <f>SUM(I96:I103)</f>
        <v>0</v>
      </c>
      <c r="J104" s="68"/>
      <c r="K104" s="68"/>
      <c r="L104" s="53"/>
      <c r="M104" s="309" t="s">
        <v>1617</v>
      </c>
      <c r="N104" s="8"/>
    </row>
    <row r="106" spans="1:15" s="8" customFormat="1" ht="22.9" customHeight="1" thickBot="1" x14ac:dyDescent="0.4">
      <c r="A106" s="78">
        <v>2294</v>
      </c>
      <c r="B106" s="21" t="s">
        <v>536</v>
      </c>
      <c r="C106" s="21" t="s">
        <v>537</v>
      </c>
      <c r="D106" s="21" t="s">
        <v>538</v>
      </c>
      <c r="E106" s="21" t="s">
        <v>509</v>
      </c>
      <c r="F106" s="21" t="s">
        <v>25</v>
      </c>
      <c r="G106" s="22">
        <v>1286.1600000000001</v>
      </c>
      <c r="H106" s="22">
        <f>431.88+428.17+426.11</f>
        <v>1286.1599999999999</v>
      </c>
      <c r="I106" s="23">
        <f>G106-H106</f>
        <v>0</v>
      </c>
      <c r="J106" s="68"/>
      <c r="K106" s="73" t="s">
        <v>816</v>
      </c>
      <c r="L106" s="463" t="s">
        <v>1641</v>
      </c>
      <c r="M106" s="309" t="s">
        <v>1392</v>
      </c>
    </row>
    <row r="107" spans="1:15" s="8" customFormat="1" ht="22.9" customHeight="1" thickBot="1" x14ac:dyDescent="0.4">
      <c r="A107" s="78">
        <v>2294</v>
      </c>
      <c r="B107" s="21" t="s">
        <v>539</v>
      </c>
      <c r="C107" s="21" t="s">
        <v>537</v>
      </c>
      <c r="D107" s="21" t="s">
        <v>540</v>
      </c>
      <c r="E107" s="21" t="s">
        <v>541</v>
      </c>
      <c r="F107" s="21" t="s">
        <v>25</v>
      </c>
      <c r="G107" s="22">
        <v>1158.32</v>
      </c>
      <c r="H107" s="22">
        <f>71.89+433.04+433.04+220.35</f>
        <v>1158.32</v>
      </c>
      <c r="I107" s="23">
        <f>G107-H107</f>
        <v>0</v>
      </c>
      <c r="J107" s="68"/>
      <c r="K107" s="73" t="s">
        <v>816</v>
      </c>
      <c r="L107" s="466"/>
      <c r="M107" s="309" t="s">
        <v>1616</v>
      </c>
      <c r="N107" s="309" t="s">
        <v>1494</v>
      </c>
      <c r="O107" s="8" t="s">
        <v>1653</v>
      </c>
    </row>
    <row r="108" spans="1:15" s="8" customFormat="1" ht="22.9" customHeight="1" x14ac:dyDescent="0.35">
      <c r="A108" s="78">
        <v>2294</v>
      </c>
      <c r="B108" s="21" t="s">
        <v>542</v>
      </c>
      <c r="C108" s="21" t="s">
        <v>537</v>
      </c>
      <c r="D108" s="21" t="s">
        <v>543</v>
      </c>
      <c r="E108" s="21" t="s">
        <v>544</v>
      </c>
      <c r="F108" s="21" t="s">
        <v>25</v>
      </c>
      <c r="G108" s="22">
        <v>1078.24</v>
      </c>
      <c r="H108" s="22">
        <f>212.69+428.26+433.04+4.25</f>
        <v>1078.24</v>
      </c>
      <c r="I108" s="23">
        <f>G108-H108</f>
        <v>0</v>
      </c>
      <c r="J108" s="68"/>
      <c r="K108" s="106" t="s">
        <v>816</v>
      </c>
      <c r="L108" s="467"/>
      <c r="M108" s="309" t="s">
        <v>1615</v>
      </c>
      <c r="N108" s="8" t="s">
        <v>1628</v>
      </c>
      <c r="O108" s="8" t="s">
        <v>1655</v>
      </c>
    </row>
    <row r="109" spans="1:15" s="8" customFormat="1" ht="22.9" customHeight="1" x14ac:dyDescent="0.35">
      <c r="A109" s="78">
        <v>2294</v>
      </c>
      <c r="B109" s="21"/>
      <c r="C109" s="21" t="s">
        <v>537</v>
      </c>
      <c r="D109" s="21" t="s">
        <v>1095</v>
      </c>
      <c r="E109" s="21"/>
      <c r="F109" s="21" t="s">
        <v>1654</v>
      </c>
      <c r="G109" s="22">
        <v>2287.38</v>
      </c>
      <c r="H109" s="22">
        <f>428.79+433.04+428.26+433.04+409.56+154.97</f>
        <v>2287.66</v>
      </c>
      <c r="I109" s="23">
        <f>G109-H109</f>
        <v>-0.27999999999974534</v>
      </c>
      <c r="J109" s="216"/>
      <c r="K109" s="91"/>
      <c r="L109" s="393" t="s">
        <v>1656</v>
      </c>
      <c r="M109" s="309" t="s">
        <v>1620</v>
      </c>
      <c r="N109" s="8" t="s">
        <v>1646</v>
      </c>
    </row>
    <row r="110" spans="1:15" s="8" customFormat="1" ht="22.9" customHeight="1" x14ac:dyDescent="0.35">
      <c r="A110" s="19"/>
      <c r="B110" s="53"/>
      <c r="C110" s="21" t="s">
        <v>537</v>
      </c>
      <c r="D110" s="53"/>
      <c r="E110" s="53"/>
      <c r="F110" s="53"/>
      <c r="G110" s="75"/>
      <c r="H110" s="54" t="s">
        <v>782</v>
      </c>
      <c r="I110" s="190">
        <f>SUM(I106:I109)</f>
        <v>-0.27999999999974534</v>
      </c>
      <c r="J110" s="68"/>
      <c r="K110" s="68"/>
      <c r="L110" s="53"/>
      <c r="M110" s="309" t="s">
        <v>1625</v>
      </c>
      <c r="N110" s="8" t="s">
        <v>1647</v>
      </c>
    </row>
  </sheetData>
  <mergeCells count="7">
    <mergeCell ref="L106:L108"/>
    <mergeCell ref="L96:L103"/>
    <mergeCell ref="L4:L6"/>
    <mergeCell ref="L14:L20"/>
    <mergeCell ref="L23:L28"/>
    <mergeCell ref="L37:L43"/>
    <mergeCell ref="L46:L8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68"/>
  <sheetViews>
    <sheetView topLeftCell="A9" workbookViewId="0">
      <selection activeCell="H145" sqref="H145"/>
    </sheetView>
  </sheetViews>
  <sheetFormatPr defaultRowHeight="15" x14ac:dyDescent="0.25"/>
  <cols>
    <col min="1" max="1" width="25.28515625" customWidth="1"/>
    <col min="2" max="2" width="10.5703125" bestFit="1" customWidth="1"/>
    <col min="3" max="3" width="22.5703125" style="275" bestFit="1" customWidth="1"/>
    <col min="4" max="4" width="18.42578125" style="275" customWidth="1"/>
    <col min="5" max="5" width="13.42578125" bestFit="1" customWidth="1"/>
    <col min="6" max="6" width="12.85546875" style="263" bestFit="1" customWidth="1"/>
    <col min="7" max="7" width="11.140625" style="263" customWidth="1"/>
    <col min="8" max="8" width="17" bestFit="1" customWidth="1"/>
    <col min="10" max="10" width="27" style="364" customWidth="1"/>
  </cols>
  <sheetData>
    <row r="1" spans="1:17" x14ac:dyDescent="0.25">
      <c r="A1" s="4" t="s">
        <v>1</v>
      </c>
      <c r="B1" s="4" t="s">
        <v>2</v>
      </c>
      <c r="C1" s="266" t="s">
        <v>3</v>
      </c>
      <c r="D1" s="266" t="s">
        <v>4</v>
      </c>
      <c r="E1" s="4" t="s">
        <v>5</v>
      </c>
      <c r="F1" s="253" t="s">
        <v>6</v>
      </c>
      <c r="G1" s="253" t="s">
        <v>7</v>
      </c>
      <c r="H1" s="6" t="s">
        <v>8</v>
      </c>
    </row>
    <row r="2" spans="1:17" x14ac:dyDescent="0.25">
      <c r="A2" s="14" t="s">
        <v>297</v>
      </c>
      <c r="B2" s="14" t="s">
        <v>298</v>
      </c>
      <c r="C2" s="267">
        <v>42460</v>
      </c>
      <c r="D2" s="267">
        <v>42481</v>
      </c>
      <c r="E2" s="14" t="s">
        <v>301</v>
      </c>
      <c r="F2" s="254">
        <v>535.54999999999995</v>
      </c>
      <c r="G2" s="254">
        <f>271.35+264.2</f>
        <v>535.54999999999995</v>
      </c>
      <c r="H2" s="16">
        <f>F2-G2</f>
        <v>0</v>
      </c>
      <c r="J2" s="365" t="s">
        <v>1613</v>
      </c>
      <c r="K2" s="247"/>
      <c r="L2" s="247"/>
      <c r="M2" s="247"/>
      <c r="N2" s="247"/>
      <c r="O2" s="247"/>
      <c r="P2" s="247"/>
      <c r="Q2" s="247"/>
    </row>
    <row r="3" spans="1:17" x14ac:dyDescent="0.25">
      <c r="A3" s="10" t="s">
        <v>303</v>
      </c>
      <c r="B3" s="14" t="s">
        <v>298</v>
      </c>
      <c r="C3" s="268">
        <v>42551</v>
      </c>
      <c r="D3" s="267">
        <v>42565</v>
      </c>
      <c r="E3" s="10" t="s">
        <v>301</v>
      </c>
      <c r="F3" s="16">
        <v>1967.97</v>
      </c>
      <c r="G3" s="16">
        <v>1967.97</v>
      </c>
      <c r="H3" s="16">
        <f t="shared" ref="H3:H66" si="0">F3-G3</f>
        <v>0</v>
      </c>
      <c r="J3" s="363" t="s">
        <v>1493</v>
      </c>
      <c r="K3" s="315"/>
      <c r="L3" s="316"/>
      <c r="M3" s="316"/>
      <c r="N3" s="315"/>
      <c r="O3" s="317"/>
      <c r="P3" s="317"/>
      <c r="Q3" s="318"/>
    </row>
    <row r="4" spans="1:17" x14ac:dyDescent="0.25">
      <c r="A4" s="14" t="s">
        <v>307</v>
      </c>
      <c r="B4" s="14" t="s">
        <v>298</v>
      </c>
      <c r="C4" s="267">
        <v>42643</v>
      </c>
      <c r="D4" s="267">
        <v>42664</v>
      </c>
      <c r="E4" s="14" t="s">
        <v>301</v>
      </c>
      <c r="F4" s="254">
        <v>3689.5</v>
      </c>
      <c r="G4" s="254">
        <v>3689.5</v>
      </c>
      <c r="H4" s="16">
        <f t="shared" si="0"/>
        <v>0</v>
      </c>
      <c r="J4" s="191" t="s">
        <v>1389</v>
      </c>
      <c r="K4" s="191"/>
      <c r="L4" s="319"/>
      <c r="M4" s="319"/>
      <c r="N4" s="191"/>
      <c r="O4" s="283"/>
      <c r="P4" s="283"/>
      <c r="Q4" s="283"/>
    </row>
    <row r="5" spans="1:17" x14ac:dyDescent="0.25">
      <c r="A5" s="14" t="s">
        <v>311</v>
      </c>
      <c r="B5" s="14" t="s">
        <v>298</v>
      </c>
      <c r="C5" s="267">
        <v>42761</v>
      </c>
      <c r="D5" s="267">
        <v>42782</v>
      </c>
      <c r="E5" s="14" t="s">
        <v>301</v>
      </c>
      <c r="F5" s="254">
        <v>1432.64</v>
      </c>
      <c r="G5" s="172">
        <v>1432.64</v>
      </c>
      <c r="H5" s="16">
        <f t="shared" si="0"/>
        <v>0</v>
      </c>
      <c r="J5" s="191"/>
      <c r="K5" s="191"/>
      <c r="L5" s="319"/>
      <c r="M5" s="319"/>
      <c r="N5" s="191"/>
      <c r="O5" s="283"/>
      <c r="P5" s="283"/>
      <c r="Q5" s="283"/>
    </row>
    <row r="6" spans="1:17" x14ac:dyDescent="0.25">
      <c r="A6" s="14" t="s">
        <v>313</v>
      </c>
      <c r="B6" s="14" t="s">
        <v>298</v>
      </c>
      <c r="C6" s="267">
        <v>42460</v>
      </c>
      <c r="D6" s="267">
        <v>42481</v>
      </c>
      <c r="E6" s="14" t="s">
        <v>263</v>
      </c>
      <c r="F6" s="254">
        <v>875.28</v>
      </c>
      <c r="G6" s="155">
        <v>875.28</v>
      </c>
      <c r="H6" s="16">
        <f t="shared" si="0"/>
        <v>0</v>
      </c>
      <c r="J6" s="191"/>
      <c r="K6" s="191"/>
      <c r="L6" s="319"/>
      <c r="M6" s="319"/>
      <c r="N6" s="191"/>
      <c r="O6" s="283"/>
      <c r="P6" s="283"/>
      <c r="Q6" s="283"/>
    </row>
    <row r="7" spans="1:17" x14ac:dyDescent="0.25">
      <c r="A7" s="14" t="s">
        <v>314</v>
      </c>
      <c r="B7" s="14" t="s">
        <v>298</v>
      </c>
      <c r="C7" s="267">
        <v>42551</v>
      </c>
      <c r="D7" s="267">
        <v>42565</v>
      </c>
      <c r="E7" s="14" t="s">
        <v>263</v>
      </c>
      <c r="F7" s="254">
        <v>6396.42</v>
      </c>
      <c r="G7" s="254">
        <v>6396.42</v>
      </c>
      <c r="H7" s="16">
        <f t="shared" si="0"/>
        <v>0</v>
      </c>
      <c r="J7" s="191"/>
      <c r="K7" s="191"/>
      <c r="L7" s="319"/>
      <c r="M7" s="319"/>
      <c r="N7" s="191"/>
      <c r="O7" s="283"/>
      <c r="P7" s="283"/>
      <c r="Q7" s="283"/>
    </row>
    <row r="8" spans="1:17" x14ac:dyDescent="0.25">
      <c r="A8" s="14" t="s">
        <v>314</v>
      </c>
      <c r="B8" s="14" t="s">
        <v>298</v>
      </c>
      <c r="C8" s="267">
        <v>42551</v>
      </c>
      <c r="D8" s="267">
        <v>42565</v>
      </c>
      <c r="E8" s="14" t="s">
        <v>263</v>
      </c>
      <c r="F8" s="254">
        <v>619.64</v>
      </c>
      <c r="G8" s="155">
        <v>619.64</v>
      </c>
      <c r="H8" s="16">
        <f t="shared" si="0"/>
        <v>0</v>
      </c>
      <c r="J8" s="191"/>
      <c r="K8" s="191"/>
      <c r="L8" s="319"/>
      <c r="M8" s="319"/>
      <c r="N8" s="191"/>
      <c r="O8" s="283"/>
      <c r="P8" s="283"/>
      <c r="Q8" s="283"/>
    </row>
    <row r="9" spans="1:17" x14ac:dyDescent="0.25">
      <c r="A9" s="14" t="s">
        <v>316</v>
      </c>
      <c r="B9" s="14" t="s">
        <v>298</v>
      </c>
      <c r="C9" s="267">
        <v>42643</v>
      </c>
      <c r="D9" s="267">
        <v>42664</v>
      </c>
      <c r="E9" s="14" t="s">
        <v>263</v>
      </c>
      <c r="F9" s="254">
        <v>10198.58</v>
      </c>
      <c r="G9" s="254">
        <f>5000+5198.58</f>
        <v>10198.58</v>
      </c>
      <c r="H9" s="16">
        <f t="shared" si="0"/>
        <v>0</v>
      </c>
      <c r="J9" s="191" t="s">
        <v>1630</v>
      </c>
      <c r="K9" s="191"/>
      <c r="L9" s="319"/>
      <c r="M9" s="319"/>
      <c r="N9" s="191"/>
      <c r="O9" s="283"/>
      <c r="P9" s="283"/>
      <c r="Q9" s="283"/>
    </row>
    <row r="10" spans="1:17" x14ac:dyDescent="0.25">
      <c r="A10" s="14" t="s">
        <v>316</v>
      </c>
      <c r="B10" s="14" t="s">
        <v>298</v>
      </c>
      <c r="C10" s="267">
        <v>42643</v>
      </c>
      <c r="D10" s="267">
        <v>42664</v>
      </c>
      <c r="E10" s="14" t="s">
        <v>263</v>
      </c>
      <c r="F10" s="254">
        <v>346.13</v>
      </c>
      <c r="G10" s="155">
        <v>346.13</v>
      </c>
      <c r="H10" s="16">
        <f t="shared" si="0"/>
        <v>0</v>
      </c>
      <c r="J10" s="191"/>
      <c r="K10" s="191"/>
      <c r="L10" s="319"/>
      <c r="M10" s="319"/>
      <c r="N10" s="191"/>
      <c r="O10" s="283"/>
      <c r="P10" s="283"/>
      <c r="Q10" s="283"/>
    </row>
    <row r="11" spans="1:17" x14ac:dyDescent="0.25">
      <c r="A11" s="14" t="s">
        <v>317</v>
      </c>
      <c r="B11" s="14" t="s">
        <v>298</v>
      </c>
      <c r="C11" s="267">
        <v>42761</v>
      </c>
      <c r="D11" s="267">
        <v>42782</v>
      </c>
      <c r="E11" s="14" t="s">
        <v>263</v>
      </c>
      <c r="F11" s="254">
        <v>4372.5</v>
      </c>
      <c r="G11" s="254">
        <v>4372.5</v>
      </c>
      <c r="H11" s="16">
        <f t="shared" si="0"/>
        <v>0</v>
      </c>
      <c r="J11" s="191" t="s">
        <v>1613</v>
      </c>
      <c r="K11" s="191"/>
      <c r="L11" s="319"/>
      <c r="M11" s="319"/>
      <c r="N11" s="191"/>
      <c r="O11" s="283"/>
      <c r="P11" s="283"/>
      <c r="Q11" s="283"/>
    </row>
    <row r="12" spans="1:17" x14ac:dyDescent="0.25">
      <c r="A12" s="14" t="s">
        <v>317</v>
      </c>
      <c r="B12" s="14" t="s">
        <v>298</v>
      </c>
      <c r="C12" s="267">
        <v>42761</v>
      </c>
      <c r="D12" s="267">
        <v>42782</v>
      </c>
      <c r="E12" s="14" t="s">
        <v>263</v>
      </c>
      <c r="F12" s="254">
        <v>294.08999999999997</v>
      </c>
      <c r="G12" s="155">
        <v>294.08999999999997</v>
      </c>
      <c r="H12" s="16">
        <f t="shared" si="0"/>
        <v>0</v>
      </c>
      <c r="J12" s="191"/>
      <c r="K12" s="191"/>
      <c r="L12" s="319"/>
      <c r="M12" s="319"/>
      <c r="N12" s="191"/>
      <c r="O12" s="283"/>
      <c r="P12" s="283"/>
      <c r="Q12" s="283"/>
    </row>
    <row r="13" spans="1:17" x14ac:dyDescent="0.25">
      <c r="A13" s="14" t="s">
        <v>319</v>
      </c>
      <c r="B13" s="14" t="s">
        <v>298</v>
      </c>
      <c r="C13" s="267">
        <v>42551</v>
      </c>
      <c r="D13" s="267">
        <v>42565</v>
      </c>
      <c r="E13" s="14" t="s">
        <v>320</v>
      </c>
      <c r="F13" s="254">
        <v>24.5</v>
      </c>
      <c r="G13" s="254">
        <v>24.5</v>
      </c>
      <c r="H13" s="16">
        <f t="shared" si="0"/>
        <v>0</v>
      </c>
      <c r="J13" s="191" t="s">
        <v>1389</v>
      </c>
      <c r="K13" s="191"/>
      <c r="L13" s="319"/>
      <c r="M13" s="319"/>
      <c r="N13" s="191"/>
      <c r="O13" s="283"/>
      <c r="P13" s="283"/>
      <c r="Q13" s="283"/>
    </row>
    <row r="14" spans="1:17" x14ac:dyDescent="0.25">
      <c r="A14" s="14" t="s">
        <v>322</v>
      </c>
      <c r="B14" s="14" t="s">
        <v>298</v>
      </c>
      <c r="C14" s="267">
        <v>42643</v>
      </c>
      <c r="D14" s="267">
        <v>42664</v>
      </c>
      <c r="E14" s="14" t="s">
        <v>320</v>
      </c>
      <c r="F14" s="254">
        <v>15.14</v>
      </c>
      <c r="G14" s="254">
        <v>15.14</v>
      </c>
      <c r="H14" s="16">
        <f t="shared" si="0"/>
        <v>0</v>
      </c>
      <c r="J14" s="191" t="s">
        <v>1389</v>
      </c>
      <c r="K14" s="191"/>
      <c r="L14" s="319"/>
      <c r="M14" s="319"/>
      <c r="N14" s="191"/>
      <c r="O14" s="283"/>
      <c r="P14" s="283"/>
      <c r="Q14" s="283"/>
    </row>
    <row r="15" spans="1:17" x14ac:dyDescent="0.25">
      <c r="A15" s="94" t="s">
        <v>835</v>
      </c>
      <c r="B15" s="94" t="s">
        <v>298</v>
      </c>
      <c r="C15" s="269">
        <v>42831</v>
      </c>
      <c r="D15" s="269">
        <v>42852</v>
      </c>
      <c r="E15" s="94" t="s">
        <v>301</v>
      </c>
      <c r="F15" s="97">
        <v>1545.92</v>
      </c>
      <c r="G15" s="97">
        <v>1545.92</v>
      </c>
      <c r="H15" s="16">
        <f t="shared" si="0"/>
        <v>0</v>
      </c>
      <c r="J15" s="191" t="s">
        <v>1389</v>
      </c>
      <c r="K15" s="191"/>
      <c r="L15" s="319"/>
      <c r="M15" s="319"/>
      <c r="N15" s="191"/>
      <c r="O15" s="283"/>
      <c r="P15" s="283"/>
      <c r="Q15" s="283"/>
    </row>
    <row r="16" spans="1:17" x14ac:dyDescent="0.25">
      <c r="A16" s="94" t="s">
        <v>999</v>
      </c>
      <c r="B16" s="94" t="s">
        <v>298</v>
      </c>
      <c r="C16" s="269">
        <v>43014</v>
      </c>
      <c r="D16" s="269">
        <v>43029</v>
      </c>
      <c r="E16" s="94" t="s">
        <v>301</v>
      </c>
      <c r="F16" s="97">
        <v>2048.81</v>
      </c>
      <c r="G16" s="97">
        <f>1990.88+57.93-0.48</f>
        <v>2048.33</v>
      </c>
      <c r="H16" s="16">
        <f t="shared" si="0"/>
        <v>0.48000000000001819</v>
      </c>
      <c r="J16" s="191" t="s">
        <v>1622</v>
      </c>
      <c r="K16" s="191"/>
      <c r="L16" s="319"/>
      <c r="M16" s="319"/>
      <c r="N16" s="191"/>
      <c r="O16" s="283"/>
      <c r="P16" s="283"/>
      <c r="Q16" s="283"/>
    </row>
    <row r="17" spans="1:17" x14ac:dyDescent="0.25">
      <c r="A17" s="94" t="s">
        <v>843</v>
      </c>
      <c r="B17" s="94" t="s">
        <v>298</v>
      </c>
      <c r="C17" s="269">
        <v>42831</v>
      </c>
      <c r="D17" s="269">
        <v>42852</v>
      </c>
      <c r="E17" s="94" t="s">
        <v>263</v>
      </c>
      <c r="F17" s="97">
        <v>4741.42</v>
      </c>
      <c r="G17" s="97">
        <v>4741.42</v>
      </c>
      <c r="H17" s="16">
        <f t="shared" si="0"/>
        <v>0</v>
      </c>
      <c r="J17" s="191" t="s">
        <v>1619</v>
      </c>
      <c r="K17" s="191"/>
      <c r="L17" s="319"/>
      <c r="M17" s="319"/>
      <c r="N17" s="191"/>
      <c r="O17" s="283"/>
      <c r="P17" s="283"/>
      <c r="Q17" s="283"/>
    </row>
    <row r="18" spans="1:17" x14ac:dyDescent="0.25">
      <c r="A18" s="94" t="s">
        <v>843</v>
      </c>
      <c r="B18" s="94" t="s">
        <v>298</v>
      </c>
      <c r="C18" s="269">
        <v>42831</v>
      </c>
      <c r="D18" s="269">
        <v>42852</v>
      </c>
      <c r="E18" s="94" t="s">
        <v>263</v>
      </c>
      <c r="F18" s="97">
        <v>327.67</v>
      </c>
      <c r="G18" s="155">
        <v>327.67</v>
      </c>
      <c r="H18" s="16">
        <f t="shared" si="0"/>
        <v>0</v>
      </c>
      <c r="J18" s="191"/>
      <c r="K18" s="191"/>
      <c r="L18" s="319"/>
      <c r="M18" s="319"/>
      <c r="N18" s="191"/>
      <c r="O18" s="283"/>
      <c r="P18" s="283"/>
      <c r="Q18" s="283"/>
    </row>
    <row r="19" spans="1:17" x14ac:dyDescent="0.25">
      <c r="A19" s="237" t="s">
        <v>1141</v>
      </c>
      <c r="B19" s="237" t="s">
        <v>298</v>
      </c>
      <c r="C19" s="270">
        <v>43014</v>
      </c>
      <c r="D19" s="270">
        <v>43035</v>
      </c>
      <c r="E19" s="237" t="s">
        <v>263</v>
      </c>
      <c r="F19" s="238">
        <v>5067.95</v>
      </c>
      <c r="G19" s="238">
        <v>4882.08</v>
      </c>
      <c r="H19" s="16">
        <f t="shared" si="0"/>
        <v>185.86999999999989</v>
      </c>
      <c r="J19" s="191"/>
      <c r="K19" s="191"/>
      <c r="L19" s="319"/>
      <c r="M19" s="319"/>
      <c r="N19" s="191"/>
      <c r="O19" s="283"/>
      <c r="P19" s="283"/>
      <c r="Q19" s="283"/>
    </row>
    <row r="20" spans="1:17" x14ac:dyDescent="0.25">
      <c r="A20" s="237" t="s">
        <v>1141</v>
      </c>
      <c r="B20" s="237" t="s">
        <v>298</v>
      </c>
      <c r="C20" s="270">
        <v>43014</v>
      </c>
      <c r="D20" s="270">
        <v>43035</v>
      </c>
      <c r="E20" s="237" t="s">
        <v>263</v>
      </c>
      <c r="F20" s="238">
        <v>366.3</v>
      </c>
      <c r="G20" s="155">
        <v>366.3</v>
      </c>
      <c r="H20" s="16">
        <f t="shared" si="0"/>
        <v>0</v>
      </c>
      <c r="J20" s="191"/>
      <c r="K20" s="191"/>
      <c r="L20" s="319"/>
      <c r="M20" s="319"/>
      <c r="N20" s="191"/>
      <c r="O20" s="283"/>
      <c r="P20" s="283"/>
      <c r="Q20" s="283"/>
    </row>
    <row r="21" spans="1:17" x14ac:dyDescent="0.25">
      <c r="A21" s="237" t="s">
        <v>1140</v>
      </c>
      <c r="B21" s="237" t="s">
        <v>298</v>
      </c>
      <c r="C21" s="270">
        <v>43100</v>
      </c>
      <c r="D21" s="270">
        <v>43122</v>
      </c>
      <c r="E21" s="237" t="s">
        <v>263</v>
      </c>
      <c r="F21" s="238">
        <v>3809.73</v>
      </c>
      <c r="G21" s="238">
        <v>3809.73</v>
      </c>
      <c r="H21" s="16">
        <f t="shared" si="0"/>
        <v>0</v>
      </c>
      <c r="J21" s="365" t="s">
        <v>1493</v>
      </c>
      <c r="K21" s="247"/>
      <c r="L21" s="284"/>
      <c r="M21" s="247"/>
      <c r="N21" s="247"/>
      <c r="O21" s="247"/>
      <c r="P21" s="247"/>
      <c r="Q21" s="284"/>
    </row>
    <row r="22" spans="1:17" x14ac:dyDescent="0.25">
      <c r="A22" s="237" t="s">
        <v>1140</v>
      </c>
      <c r="B22" s="237" t="s">
        <v>298</v>
      </c>
      <c r="C22" s="270">
        <v>43100</v>
      </c>
      <c r="D22" s="270">
        <v>43122</v>
      </c>
      <c r="E22" s="237" t="s">
        <v>263</v>
      </c>
      <c r="F22" s="238">
        <v>249.46</v>
      </c>
      <c r="G22" s="155">
        <v>249.46</v>
      </c>
      <c r="H22" s="16">
        <f t="shared" si="0"/>
        <v>0</v>
      </c>
      <c r="J22" s="365"/>
      <c r="K22" s="247"/>
      <c r="L22" s="247"/>
      <c r="M22" s="247"/>
      <c r="N22" s="247"/>
      <c r="O22" s="247"/>
      <c r="P22" s="247"/>
      <c r="Q22" s="247"/>
    </row>
    <row r="23" spans="1:17" x14ac:dyDescent="0.25">
      <c r="A23" s="237" t="s">
        <v>1142</v>
      </c>
      <c r="B23" s="237" t="s">
        <v>298</v>
      </c>
      <c r="C23" s="270">
        <v>43014</v>
      </c>
      <c r="D23" s="270">
        <v>43035</v>
      </c>
      <c r="E23" s="237" t="s">
        <v>320</v>
      </c>
      <c r="F23" s="238">
        <v>22.74</v>
      </c>
      <c r="G23" s="238">
        <v>18.989999999999998</v>
      </c>
      <c r="H23" s="16">
        <f t="shared" si="0"/>
        <v>3.75</v>
      </c>
      <c r="J23" s="364" t="s">
        <v>1623</v>
      </c>
    </row>
    <row r="24" spans="1:17" x14ac:dyDescent="0.25">
      <c r="A24" s="237" t="s">
        <v>1143</v>
      </c>
      <c r="B24" s="237" t="s">
        <v>298</v>
      </c>
      <c r="C24" s="270">
        <v>43100</v>
      </c>
      <c r="D24" s="270">
        <v>43122</v>
      </c>
      <c r="E24" s="237" t="s">
        <v>320</v>
      </c>
      <c r="F24" s="238">
        <v>11.75</v>
      </c>
      <c r="G24" s="238">
        <v>10.75</v>
      </c>
      <c r="H24" s="16">
        <f t="shared" si="0"/>
        <v>1</v>
      </c>
      <c r="J24" s="364" t="s">
        <v>1624</v>
      </c>
    </row>
    <row r="25" spans="1:17" x14ac:dyDescent="0.25">
      <c r="A25" s="237" t="s">
        <v>1144</v>
      </c>
      <c r="B25" s="237" t="s">
        <v>298</v>
      </c>
      <c r="C25" s="270">
        <v>43100</v>
      </c>
      <c r="D25" s="270">
        <v>43122</v>
      </c>
      <c r="E25" s="237" t="s">
        <v>301</v>
      </c>
      <c r="F25" s="238">
        <v>1228.0999999999999</v>
      </c>
      <c r="G25" s="238">
        <v>1228.0999999999999</v>
      </c>
      <c r="H25" s="16">
        <f t="shared" si="0"/>
        <v>0</v>
      </c>
      <c r="J25" s="191" t="s">
        <v>1622</v>
      </c>
    </row>
    <row r="26" spans="1:17" x14ac:dyDescent="0.25">
      <c r="A26" s="14" t="s">
        <v>324</v>
      </c>
      <c r="B26" s="14" t="s">
        <v>298</v>
      </c>
      <c r="C26" s="267">
        <v>42720</v>
      </c>
      <c r="D26" s="267">
        <v>42744</v>
      </c>
      <c r="E26" s="14" t="s">
        <v>244</v>
      </c>
      <c r="F26" s="254">
        <v>165.25</v>
      </c>
      <c r="G26" s="277">
        <v>165.25</v>
      </c>
      <c r="H26" s="16">
        <f t="shared" si="0"/>
        <v>0</v>
      </c>
    </row>
    <row r="27" spans="1:17" x14ac:dyDescent="0.25">
      <c r="A27" s="14" t="s">
        <v>325</v>
      </c>
      <c r="B27" s="14" t="s">
        <v>298</v>
      </c>
      <c r="C27" s="267">
        <v>42720</v>
      </c>
      <c r="D27" s="267">
        <v>42744</v>
      </c>
      <c r="E27" s="14" t="s">
        <v>244</v>
      </c>
      <c r="F27" s="254">
        <v>165.25</v>
      </c>
      <c r="G27" s="277">
        <v>165.25</v>
      </c>
      <c r="H27" s="16">
        <f t="shared" si="0"/>
        <v>0</v>
      </c>
    </row>
    <row r="28" spans="1:17" x14ac:dyDescent="0.25">
      <c r="A28" s="14" t="s">
        <v>326</v>
      </c>
      <c r="B28" s="14" t="s">
        <v>298</v>
      </c>
      <c r="C28" s="267">
        <v>42720</v>
      </c>
      <c r="D28" s="267">
        <v>42744</v>
      </c>
      <c r="E28" s="14" t="s">
        <v>244</v>
      </c>
      <c r="F28" s="254">
        <v>165.25</v>
      </c>
      <c r="G28" s="277">
        <v>165.25</v>
      </c>
      <c r="H28" s="16">
        <f t="shared" si="0"/>
        <v>0</v>
      </c>
    </row>
    <row r="29" spans="1:17" x14ac:dyDescent="0.25">
      <c r="A29" s="14" t="s">
        <v>327</v>
      </c>
      <c r="B29" s="14" t="s">
        <v>298</v>
      </c>
      <c r="C29" s="267">
        <v>42720</v>
      </c>
      <c r="D29" s="267">
        <v>42744</v>
      </c>
      <c r="E29" s="14" t="s">
        <v>244</v>
      </c>
      <c r="F29" s="254">
        <v>165.25</v>
      </c>
      <c r="G29" s="277">
        <v>165.25</v>
      </c>
      <c r="H29" s="16">
        <f t="shared" si="0"/>
        <v>0</v>
      </c>
    </row>
    <row r="30" spans="1:17" x14ac:dyDescent="0.25">
      <c r="A30" s="14" t="s">
        <v>1250</v>
      </c>
      <c r="B30" s="14" t="s">
        <v>298</v>
      </c>
      <c r="C30" s="267">
        <v>42720</v>
      </c>
      <c r="D30" s="267">
        <v>42744</v>
      </c>
      <c r="E30" s="14" t="s">
        <v>244</v>
      </c>
      <c r="F30" s="254">
        <v>165.25</v>
      </c>
      <c r="G30" s="277">
        <v>165.25</v>
      </c>
      <c r="H30" s="16">
        <f t="shared" si="0"/>
        <v>0</v>
      </c>
    </row>
    <row r="31" spans="1:17" x14ac:dyDescent="0.25">
      <c r="A31" s="14" t="s">
        <v>328</v>
      </c>
      <c r="B31" s="14" t="s">
        <v>298</v>
      </c>
      <c r="C31" s="267">
        <v>42720</v>
      </c>
      <c r="D31" s="267">
        <v>42744</v>
      </c>
      <c r="E31" s="14" t="s">
        <v>244</v>
      </c>
      <c r="F31" s="254">
        <v>165.25</v>
      </c>
      <c r="G31" s="277">
        <v>165.25</v>
      </c>
      <c r="H31" s="16">
        <f t="shared" si="0"/>
        <v>0</v>
      </c>
    </row>
    <row r="32" spans="1:17" x14ac:dyDescent="0.25">
      <c r="A32" s="14" t="s">
        <v>329</v>
      </c>
      <c r="B32" s="14" t="s">
        <v>298</v>
      </c>
      <c r="C32" s="267">
        <v>42720</v>
      </c>
      <c r="D32" s="267">
        <v>42744</v>
      </c>
      <c r="E32" s="14" t="s">
        <v>244</v>
      </c>
      <c r="F32" s="254">
        <v>165.25</v>
      </c>
      <c r="G32" s="277">
        <v>165.25</v>
      </c>
      <c r="H32" s="16">
        <f t="shared" si="0"/>
        <v>0</v>
      </c>
    </row>
    <row r="33" spans="1:8" x14ac:dyDescent="0.25">
      <c r="A33" s="14" t="s">
        <v>330</v>
      </c>
      <c r="B33" s="14" t="s">
        <v>298</v>
      </c>
      <c r="C33" s="267">
        <v>42720</v>
      </c>
      <c r="D33" s="267">
        <v>42744</v>
      </c>
      <c r="E33" s="14" t="s">
        <v>244</v>
      </c>
      <c r="F33" s="254">
        <v>165.25</v>
      </c>
      <c r="G33" s="277">
        <v>165.25</v>
      </c>
      <c r="H33" s="16">
        <f t="shared" si="0"/>
        <v>0</v>
      </c>
    </row>
    <row r="34" spans="1:8" x14ac:dyDescent="0.25">
      <c r="A34" s="14" t="s">
        <v>331</v>
      </c>
      <c r="B34" s="14" t="s">
        <v>298</v>
      </c>
      <c r="C34" s="267">
        <v>42723</v>
      </c>
      <c r="D34" s="267">
        <v>42744</v>
      </c>
      <c r="E34" s="14" t="s">
        <v>244</v>
      </c>
      <c r="F34" s="254">
        <v>173.07</v>
      </c>
      <c r="G34" s="189">
        <v>173.07</v>
      </c>
      <c r="H34" s="16">
        <f t="shared" si="0"/>
        <v>0</v>
      </c>
    </row>
    <row r="35" spans="1:8" x14ac:dyDescent="0.25">
      <c r="A35" s="14" t="s">
        <v>332</v>
      </c>
      <c r="B35" s="14" t="s">
        <v>298</v>
      </c>
      <c r="C35" s="267">
        <v>42723</v>
      </c>
      <c r="D35" s="267">
        <v>42744</v>
      </c>
      <c r="E35" s="14" t="s">
        <v>244</v>
      </c>
      <c r="F35" s="254">
        <v>173.07</v>
      </c>
      <c r="G35" s="189">
        <v>173.07</v>
      </c>
      <c r="H35" s="16">
        <f t="shared" si="0"/>
        <v>0</v>
      </c>
    </row>
    <row r="36" spans="1:8" x14ac:dyDescent="0.25">
      <c r="A36" s="14" t="s">
        <v>333</v>
      </c>
      <c r="B36" s="14" t="s">
        <v>298</v>
      </c>
      <c r="C36" s="267">
        <v>42723</v>
      </c>
      <c r="D36" s="267">
        <v>42744</v>
      </c>
      <c r="E36" s="14" t="s">
        <v>244</v>
      </c>
      <c r="F36" s="254">
        <v>173.07</v>
      </c>
      <c r="G36" s="189">
        <v>173.07</v>
      </c>
      <c r="H36" s="16">
        <f t="shared" si="0"/>
        <v>0</v>
      </c>
    </row>
    <row r="37" spans="1:8" x14ac:dyDescent="0.25">
      <c r="A37" s="14" t="s">
        <v>334</v>
      </c>
      <c r="B37" s="14" t="s">
        <v>298</v>
      </c>
      <c r="C37" s="267">
        <v>42723</v>
      </c>
      <c r="D37" s="267">
        <v>42744</v>
      </c>
      <c r="E37" s="14" t="s">
        <v>244</v>
      </c>
      <c r="F37" s="254">
        <v>173.07</v>
      </c>
      <c r="G37" s="189">
        <v>173.07</v>
      </c>
      <c r="H37" s="16">
        <f t="shared" si="0"/>
        <v>0</v>
      </c>
    </row>
    <row r="38" spans="1:8" x14ac:dyDescent="0.25">
      <c r="A38" s="14" t="s">
        <v>335</v>
      </c>
      <c r="B38" s="14" t="s">
        <v>298</v>
      </c>
      <c r="C38" s="267">
        <v>42723</v>
      </c>
      <c r="D38" s="267">
        <v>42744</v>
      </c>
      <c r="E38" s="14" t="s">
        <v>244</v>
      </c>
      <c r="F38" s="254">
        <v>173.07</v>
      </c>
      <c r="G38" s="189">
        <v>173.07</v>
      </c>
      <c r="H38" s="16">
        <f t="shared" si="0"/>
        <v>0</v>
      </c>
    </row>
    <row r="39" spans="1:8" x14ac:dyDescent="0.25">
      <c r="A39" s="14" t="s">
        <v>336</v>
      </c>
      <c r="B39" s="14" t="s">
        <v>298</v>
      </c>
      <c r="C39" s="267">
        <v>42723</v>
      </c>
      <c r="D39" s="267">
        <v>42744</v>
      </c>
      <c r="E39" s="14" t="s">
        <v>244</v>
      </c>
      <c r="F39" s="254">
        <v>173.07</v>
      </c>
      <c r="G39" s="189">
        <v>173.07</v>
      </c>
      <c r="H39" s="16">
        <f t="shared" si="0"/>
        <v>0</v>
      </c>
    </row>
    <row r="40" spans="1:8" x14ac:dyDescent="0.25">
      <c r="A40" s="14" t="s">
        <v>337</v>
      </c>
      <c r="B40" s="14" t="s">
        <v>298</v>
      </c>
      <c r="C40" s="267">
        <v>42725</v>
      </c>
      <c r="D40" s="267">
        <v>42746</v>
      </c>
      <c r="E40" s="14" t="s">
        <v>244</v>
      </c>
      <c r="F40" s="254">
        <v>172.48</v>
      </c>
      <c r="G40" s="189">
        <v>172.48</v>
      </c>
      <c r="H40" s="16">
        <f t="shared" si="0"/>
        <v>0</v>
      </c>
    </row>
    <row r="41" spans="1:8" x14ac:dyDescent="0.25">
      <c r="A41" s="14" t="s">
        <v>338</v>
      </c>
      <c r="B41" s="14" t="s">
        <v>298</v>
      </c>
      <c r="C41" s="267">
        <v>42725</v>
      </c>
      <c r="D41" s="267">
        <v>42746</v>
      </c>
      <c r="E41" s="14" t="s">
        <v>244</v>
      </c>
      <c r="F41" s="254">
        <v>172.48</v>
      </c>
      <c r="G41" s="189">
        <v>172.48</v>
      </c>
      <c r="H41" s="16">
        <f t="shared" si="0"/>
        <v>0</v>
      </c>
    </row>
    <row r="42" spans="1:8" x14ac:dyDescent="0.25">
      <c r="A42" s="251" t="s">
        <v>1160</v>
      </c>
      <c r="B42" s="239" t="s">
        <v>298</v>
      </c>
      <c r="C42" s="271">
        <v>43055</v>
      </c>
      <c r="D42" s="271">
        <v>43066</v>
      </c>
      <c r="E42" s="237" t="s">
        <v>244</v>
      </c>
      <c r="F42" s="255">
        <v>168.79</v>
      </c>
      <c r="G42" s="306">
        <v>168.79</v>
      </c>
      <c r="H42" s="16">
        <f t="shared" si="0"/>
        <v>0</v>
      </c>
    </row>
    <row r="43" spans="1:8" ht="15" customHeight="1" x14ac:dyDescent="0.25">
      <c r="A43" s="251" t="s">
        <v>1161</v>
      </c>
      <c r="B43" s="239" t="s">
        <v>298</v>
      </c>
      <c r="C43" s="271">
        <v>43055</v>
      </c>
      <c r="D43" s="271">
        <v>43066</v>
      </c>
      <c r="E43" s="237" t="s">
        <v>244</v>
      </c>
      <c r="F43" s="255">
        <v>168.79</v>
      </c>
      <c r="G43" s="306">
        <v>168.79</v>
      </c>
      <c r="H43" s="16">
        <f t="shared" si="0"/>
        <v>0</v>
      </c>
    </row>
    <row r="44" spans="1:8" ht="15" customHeight="1" x14ac:dyDescent="0.25">
      <c r="A44" s="251" t="s">
        <v>1162</v>
      </c>
      <c r="B44" s="239" t="s">
        <v>298</v>
      </c>
      <c r="C44" s="271">
        <v>43055</v>
      </c>
      <c r="D44" s="271">
        <v>43066</v>
      </c>
      <c r="E44" s="237" t="s">
        <v>244</v>
      </c>
      <c r="F44" s="255">
        <v>168.79</v>
      </c>
      <c r="G44" s="189">
        <v>168.79</v>
      </c>
      <c r="H44" s="16">
        <f t="shared" si="0"/>
        <v>0</v>
      </c>
    </row>
    <row r="45" spans="1:8" ht="15" customHeight="1" x14ac:dyDescent="0.25">
      <c r="A45" s="251" t="s">
        <v>1163</v>
      </c>
      <c r="B45" s="239" t="s">
        <v>298</v>
      </c>
      <c r="C45" s="271">
        <v>43055</v>
      </c>
      <c r="D45" s="271">
        <v>43066</v>
      </c>
      <c r="E45" s="237" t="s">
        <v>244</v>
      </c>
      <c r="F45" s="255">
        <v>168.79</v>
      </c>
      <c r="G45" s="189">
        <v>168.79</v>
      </c>
      <c r="H45" s="16">
        <f t="shared" si="0"/>
        <v>0</v>
      </c>
    </row>
    <row r="46" spans="1:8" ht="15" customHeight="1" x14ac:dyDescent="0.25">
      <c r="A46" s="251" t="s">
        <v>1164</v>
      </c>
      <c r="B46" s="239" t="s">
        <v>298</v>
      </c>
      <c r="C46" s="271">
        <v>43055</v>
      </c>
      <c r="D46" s="271">
        <v>43066</v>
      </c>
      <c r="E46" s="237" t="s">
        <v>244</v>
      </c>
      <c r="F46" s="255">
        <v>168.79</v>
      </c>
      <c r="G46" s="306">
        <v>168.79</v>
      </c>
      <c r="H46" s="16">
        <f t="shared" si="0"/>
        <v>0</v>
      </c>
    </row>
    <row r="47" spans="1:8" ht="15" customHeight="1" x14ac:dyDescent="0.25">
      <c r="A47" s="251" t="s">
        <v>1165</v>
      </c>
      <c r="B47" s="239" t="s">
        <v>298</v>
      </c>
      <c r="C47" s="271">
        <v>43055</v>
      </c>
      <c r="D47" s="271">
        <v>43066</v>
      </c>
      <c r="E47" s="237" t="s">
        <v>244</v>
      </c>
      <c r="F47" s="255">
        <v>168.79</v>
      </c>
      <c r="G47" s="306">
        <v>168.79</v>
      </c>
      <c r="H47" s="16">
        <f t="shared" si="0"/>
        <v>0</v>
      </c>
    </row>
    <row r="48" spans="1:8" ht="15" customHeight="1" x14ac:dyDescent="0.25">
      <c r="A48" s="251" t="s">
        <v>1166</v>
      </c>
      <c r="B48" s="239" t="s">
        <v>298</v>
      </c>
      <c r="C48" s="271">
        <v>43055</v>
      </c>
      <c r="D48" s="271">
        <v>43066</v>
      </c>
      <c r="E48" s="237" t="s">
        <v>244</v>
      </c>
      <c r="F48" s="255">
        <v>168.79</v>
      </c>
      <c r="G48" s="306">
        <v>168.79</v>
      </c>
      <c r="H48" s="16">
        <f t="shared" si="0"/>
        <v>0</v>
      </c>
    </row>
    <row r="49" spans="1:8" ht="15" customHeight="1" x14ac:dyDescent="0.25">
      <c r="A49" s="251" t="s">
        <v>1167</v>
      </c>
      <c r="B49" s="239" t="s">
        <v>298</v>
      </c>
      <c r="C49" s="271">
        <v>43055</v>
      </c>
      <c r="D49" s="271">
        <v>43066</v>
      </c>
      <c r="E49" s="237" t="s">
        <v>244</v>
      </c>
      <c r="F49" s="255">
        <v>168.79</v>
      </c>
      <c r="G49" s="306">
        <v>168.79</v>
      </c>
      <c r="H49" s="16">
        <f t="shared" si="0"/>
        <v>0</v>
      </c>
    </row>
    <row r="50" spans="1:8" ht="15" customHeight="1" x14ac:dyDescent="0.25">
      <c r="A50" s="251" t="s">
        <v>1168</v>
      </c>
      <c r="B50" s="239" t="s">
        <v>298</v>
      </c>
      <c r="C50" s="271">
        <v>43055</v>
      </c>
      <c r="D50" s="271">
        <v>43066</v>
      </c>
      <c r="E50" s="237" t="s">
        <v>244</v>
      </c>
      <c r="F50" s="255">
        <v>168.79</v>
      </c>
      <c r="G50" s="306">
        <v>168.79</v>
      </c>
      <c r="H50" s="16">
        <f t="shared" si="0"/>
        <v>0</v>
      </c>
    </row>
    <row r="51" spans="1:8" ht="15" customHeight="1" x14ac:dyDescent="0.25">
      <c r="A51" s="251" t="s">
        <v>1169</v>
      </c>
      <c r="B51" s="239" t="s">
        <v>298</v>
      </c>
      <c r="C51" s="271">
        <v>43055</v>
      </c>
      <c r="D51" s="271">
        <v>43066</v>
      </c>
      <c r="E51" s="237" t="s">
        <v>244</v>
      </c>
      <c r="F51" s="255">
        <v>168.68</v>
      </c>
      <c r="G51" s="189">
        <v>168.68</v>
      </c>
      <c r="H51" s="16">
        <f t="shared" si="0"/>
        <v>0</v>
      </c>
    </row>
    <row r="52" spans="1:8" ht="15" customHeight="1" x14ac:dyDescent="0.25">
      <c r="A52" s="251" t="s">
        <v>1170</v>
      </c>
      <c r="B52" s="239" t="s">
        <v>298</v>
      </c>
      <c r="C52" s="271">
        <v>43055</v>
      </c>
      <c r="D52" s="271">
        <v>43066</v>
      </c>
      <c r="E52" s="237" t="s">
        <v>244</v>
      </c>
      <c r="F52" s="255">
        <v>168.68</v>
      </c>
      <c r="G52" s="189">
        <v>168.68</v>
      </c>
      <c r="H52" s="16">
        <f t="shared" si="0"/>
        <v>0</v>
      </c>
    </row>
    <row r="53" spans="1:8" ht="15" customHeight="1" x14ac:dyDescent="0.25">
      <c r="A53" s="251" t="s">
        <v>1171</v>
      </c>
      <c r="B53" s="239" t="s">
        <v>298</v>
      </c>
      <c r="C53" s="271">
        <v>43055</v>
      </c>
      <c r="D53" s="271">
        <v>43066</v>
      </c>
      <c r="E53" s="237" t="s">
        <v>244</v>
      </c>
      <c r="F53" s="255">
        <v>168.68</v>
      </c>
      <c r="G53" s="306">
        <v>168.68</v>
      </c>
      <c r="H53" s="16">
        <f t="shared" si="0"/>
        <v>0</v>
      </c>
    </row>
    <row r="54" spans="1:8" ht="15" customHeight="1" x14ac:dyDescent="0.25">
      <c r="A54" s="251" t="s">
        <v>1172</v>
      </c>
      <c r="B54" s="239" t="s">
        <v>298</v>
      </c>
      <c r="C54" s="271">
        <v>43055</v>
      </c>
      <c r="D54" s="271">
        <v>43066</v>
      </c>
      <c r="E54" s="237" t="s">
        <v>244</v>
      </c>
      <c r="F54" s="255">
        <v>168.68</v>
      </c>
      <c r="G54" s="189">
        <v>168.68</v>
      </c>
      <c r="H54" s="16">
        <f t="shared" si="0"/>
        <v>0</v>
      </c>
    </row>
    <row r="55" spans="1:8" ht="15" customHeight="1" x14ac:dyDescent="0.25">
      <c r="A55" s="251" t="s">
        <v>1173</v>
      </c>
      <c r="B55" s="239" t="s">
        <v>298</v>
      </c>
      <c r="C55" s="271">
        <v>43055</v>
      </c>
      <c r="D55" s="271">
        <v>43066</v>
      </c>
      <c r="E55" s="237" t="s">
        <v>244</v>
      </c>
      <c r="F55" s="255">
        <v>168.68</v>
      </c>
      <c r="G55" s="189">
        <v>168.68</v>
      </c>
      <c r="H55" s="16">
        <f t="shared" si="0"/>
        <v>0</v>
      </c>
    </row>
    <row r="56" spans="1:8" ht="15" customHeight="1" x14ac:dyDescent="0.25">
      <c r="A56" s="251" t="s">
        <v>1174</v>
      </c>
      <c r="B56" s="239" t="s">
        <v>298</v>
      </c>
      <c r="C56" s="271">
        <v>43055</v>
      </c>
      <c r="D56" s="271">
        <v>43066</v>
      </c>
      <c r="E56" s="237" t="s">
        <v>244</v>
      </c>
      <c r="F56" s="255">
        <v>168.68</v>
      </c>
      <c r="G56" s="306">
        <v>168.68</v>
      </c>
      <c r="H56" s="16">
        <f t="shared" si="0"/>
        <v>0</v>
      </c>
    </row>
    <row r="57" spans="1:8" ht="15" customHeight="1" x14ac:dyDescent="0.25">
      <c r="A57" s="251" t="s">
        <v>1175</v>
      </c>
      <c r="B57" s="239" t="s">
        <v>298</v>
      </c>
      <c r="C57" s="271">
        <v>43055</v>
      </c>
      <c r="D57" s="271">
        <v>43066</v>
      </c>
      <c r="E57" s="237" t="s">
        <v>244</v>
      </c>
      <c r="F57" s="255">
        <v>168.68</v>
      </c>
      <c r="G57" s="306">
        <v>168.68</v>
      </c>
      <c r="H57" s="16">
        <f t="shared" si="0"/>
        <v>0</v>
      </c>
    </row>
    <row r="58" spans="1:8" ht="15" customHeight="1" x14ac:dyDescent="0.25">
      <c r="A58" s="251" t="s">
        <v>1176</v>
      </c>
      <c r="B58" s="239" t="s">
        <v>298</v>
      </c>
      <c r="C58" s="271">
        <v>43055</v>
      </c>
      <c r="D58" s="271">
        <v>43066</v>
      </c>
      <c r="E58" s="237" t="s">
        <v>244</v>
      </c>
      <c r="F58" s="255">
        <v>168.68</v>
      </c>
      <c r="G58" s="306">
        <v>168.68</v>
      </c>
      <c r="H58" s="16">
        <f t="shared" si="0"/>
        <v>0</v>
      </c>
    </row>
    <row r="59" spans="1:8" ht="15" customHeight="1" x14ac:dyDescent="0.25">
      <c r="A59" s="251" t="s">
        <v>1177</v>
      </c>
      <c r="B59" s="239" t="s">
        <v>298</v>
      </c>
      <c r="C59" s="271">
        <v>43055</v>
      </c>
      <c r="D59" s="271">
        <v>43066</v>
      </c>
      <c r="E59" s="237" t="s">
        <v>244</v>
      </c>
      <c r="F59" s="255">
        <v>168.68</v>
      </c>
      <c r="G59" s="306">
        <v>168.68</v>
      </c>
      <c r="H59" s="16">
        <f t="shared" si="0"/>
        <v>0</v>
      </c>
    </row>
    <row r="60" spans="1:8" ht="15" customHeight="1" x14ac:dyDescent="0.25">
      <c r="A60" s="251" t="s">
        <v>1178</v>
      </c>
      <c r="B60" s="239" t="s">
        <v>298</v>
      </c>
      <c r="C60" s="271">
        <v>43055</v>
      </c>
      <c r="D60" s="271">
        <v>43066</v>
      </c>
      <c r="E60" s="237" t="s">
        <v>244</v>
      </c>
      <c r="F60" s="255">
        <v>166.95</v>
      </c>
      <c r="G60" s="189">
        <v>166.95</v>
      </c>
      <c r="H60" s="16">
        <f t="shared" si="0"/>
        <v>0</v>
      </c>
    </row>
    <row r="61" spans="1:8" ht="15" customHeight="1" x14ac:dyDescent="0.25">
      <c r="A61" s="251" t="s">
        <v>1179</v>
      </c>
      <c r="B61" s="239" t="s">
        <v>298</v>
      </c>
      <c r="C61" s="271">
        <v>43055</v>
      </c>
      <c r="D61" s="271">
        <v>43066</v>
      </c>
      <c r="E61" s="237" t="s">
        <v>244</v>
      </c>
      <c r="F61" s="255">
        <v>166.95</v>
      </c>
      <c r="G61" s="306">
        <v>166.95</v>
      </c>
      <c r="H61" s="16">
        <f t="shared" si="0"/>
        <v>0</v>
      </c>
    </row>
    <row r="62" spans="1:8" ht="15" customHeight="1" x14ac:dyDescent="0.25">
      <c r="A62" s="251" t="s">
        <v>1180</v>
      </c>
      <c r="B62" s="239" t="s">
        <v>298</v>
      </c>
      <c r="C62" s="271">
        <v>43055</v>
      </c>
      <c r="D62" s="271">
        <v>43066</v>
      </c>
      <c r="E62" s="237" t="s">
        <v>244</v>
      </c>
      <c r="F62" s="255">
        <v>166.95</v>
      </c>
      <c r="G62" s="306">
        <v>166.95</v>
      </c>
      <c r="H62" s="16">
        <f t="shared" si="0"/>
        <v>0</v>
      </c>
    </row>
    <row r="63" spans="1:8" ht="15" customHeight="1" x14ac:dyDescent="0.25">
      <c r="A63" s="251" t="s">
        <v>1181</v>
      </c>
      <c r="B63" s="239" t="s">
        <v>298</v>
      </c>
      <c r="C63" s="271">
        <v>43055</v>
      </c>
      <c r="D63" s="271">
        <v>43066</v>
      </c>
      <c r="E63" s="237" t="s">
        <v>244</v>
      </c>
      <c r="F63" s="255">
        <v>166.95</v>
      </c>
      <c r="G63" s="189">
        <v>166.95</v>
      </c>
      <c r="H63" s="16">
        <f t="shared" si="0"/>
        <v>0</v>
      </c>
    </row>
    <row r="64" spans="1:8" ht="15" customHeight="1" x14ac:dyDescent="0.25">
      <c r="A64" s="251" t="s">
        <v>1182</v>
      </c>
      <c r="B64" s="239" t="s">
        <v>298</v>
      </c>
      <c r="C64" s="271">
        <v>43055</v>
      </c>
      <c r="D64" s="271">
        <v>43066</v>
      </c>
      <c r="E64" s="237" t="s">
        <v>244</v>
      </c>
      <c r="F64" s="255">
        <v>166.95</v>
      </c>
      <c r="G64" s="306">
        <v>166.95</v>
      </c>
      <c r="H64" s="16">
        <f t="shared" si="0"/>
        <v>0</v>
      </c>
    </row>
    <row r="65" spans="1:8" ht="15" customHeight="1" x14ac:dyDescent="0.25">
      <c r="A65" s="251" t="s">
        <v>1183</v>
      </c>
      <c r="B65" s="239" t="s">
        <v>298</v>
      </c>
      <c r="C65" s="271">
        <v>43055</v>
      </c>
      <c r="D65" s="271">
        <v>43066</v>
      </c>
      <c r="E65" s="237" t="s">
        <v>244</v>
      </c>
      <c r="F65" s="255">
        <v>166.95</v>
      </c>
      <c r="G65" s="306">
        <v>166.95</v>
      </c>
      <c r="H65" s="16">
        <f t="shared" si="0"/>
        <v>0</v>
      </c>
    </row>
    <row r="66" spans="1:8" ht="15" customHeight="1" x14ac:dyDescent="0.25">
      <c r="A66" s="251" t="s">
        <v>1184</v>
      </c>
      <c r="B66" s="239" t="s">
        <v>298</v>
      </c>
      <c r="C66" s="271">
        <v>43055</v>
      </c>
      <c r="D66" s="271">
        <v>43066</v>
      </c>
      <c r="E66" s="237" t="s">
        <v>244</v>
      </c>
      <c r="F66" s="255">
        <v>166.95</v>
      </c>
      <c r="G66" s="277">
        <v>166.95</v>
      </c>
      <c r="H66" s="16">
        <f t="shared" si="0"/>
        <v>0</v>
      </c>
    </row>
    <row r="67" spans="1:8" ht="15" customHeight="1" x14ac:dyDescent="0.25">
      <c r="A67" s="251" t="s">
        <v>1185</v>
      </c>
      <c r="B67" s="239" t="s">
        <v>298</v>
      </c>
      <c r="C67" s="271">
        <v>43055</v>
      </c>
      <c r="D67" s="271">
        <v>43066</v>
      </c>
      <c r="E67" s="237" t="s">
        <v>244</v>
      </c>
      <c r="F67" s="255">
        <v>166.95</v>
      </c>
      <c r="G67" s="306">
        <v>166.95</v>
      </c>
      <c r="H67" s="16">
        <f t="shared" ref="H67:H130" si="1">F67-G67</f>
        <v>0</v>
      </c>
    </row>
    <row r="68" spans="1:8" ht="15" customHeight="1" x14ac:dyDescent="0.25">
      <c r="A68" s="251" t="s">
        <v>1186</v>
      </c>
      <c r="B68" s="239" t="s">
        <v>298</v>
      </c>
      <c r="C68" s="271">
        <v>43055</v>
      </c>
      <c r="D68" s="271">
        <v>43066</v>
      </c>
      <c r="E68" s="237" t="s">
        <v>244</v>
      </c>
      <c r="F68" s="255">
        <v>166.95</v>
      </c>
      <c r="G68" s="306">
        <v>166.95</v>
      </c>
      <c r="H68" s="16">
        <f t="shared" si="1"/>
        <v>0</v>
      </c>
    </row>
    <row r="69" spans="1:8" ht="15" customHeight="1" x14ac:dyDescent="0.25">
      <c r="A69" s="251" t="s">
        <v>1187</v>
      </c>
      <c r="B69" s="239" t="s">
        <v>298</v>
      </c>
      <c r="C69" s="271">
        <v>43055</v>
      </c>
      <c r="D69" s="271">
        <v>43066</v>
      </c>
      <c r="E69" s="237" t="s">
        <v>244</v>
      </c>
      <c r="F69" s="255">
        <v>166.95</v>
      </c>
      <c r="G69" s="277">
        <v>166.95</v>
      </c>
      <c r="H69" s="16">
        <f t="shared" si="1"/>
        <v>0</v>
      </c>
    </row>
    <row r="70" spans="1:8" ht="15" customHeight="1" x14ac:dyDescent="0.25">
      <c r="A70" s="251" t="s">
        <v>1188</v>
      </c>
      <c r="B70" s="239" t="s">
        <v>298</v>
      </c>
      <c r="C70" s="271">
        <v>43055</v>
      </c>
      <c r="D70" s="271">
        <v>43066</v>
      </c>
      <c r="E70" s="237" t="s">
        <v>244</v>
      </c>
      <c r="F70" s="255">
        <v>169.06</v>
      </c>
      <c r="G70" s="189">
        <v>169.06</v>
      </c>
      <c r="H70" s="16">
        <f t="shared" si="1"/>
        <v>0</v>
      </c>
    </row>
    <row r="71" spans="1:8" ht="15" customHeight="1" x14ac:dyDescent="0.25">
      <c r="A71" s="251" t="s">
        <v>1189</v>
      </c>
      <c r="B71" s="239" t="s">
        <v>298</v>
      </c>
      <c r="C71" s="271">
        <v>43055</v>
      </c>
      <c r="D71" s="271">
        <v>43066</v>
      </c>
      <c r="E71" s="237" t="s">
        <v>244</v>
      </c>
      <c r="F71" s="255">
        <v>169.06</v>
      </c>
      <c r="G71" s="189">
        <v>169.06</v>
      </c>
      <c r="H71" s="16">
        <f t="shared" si="1"/>
        <v>0</v>
      </c>
    </row>
    <row r="72" spans="1:8" ht="15" customHeight="1" x14ac:dyDescent="0.25">
      <c r="A72" s="251" t="s">
        <v>1190</v>
      </c>
      <c r="B72" s="239" t="s">
        <v>298</v>
      </c>
      <c r="C72" s="271">
        <v>43055</v>
      </c>
      <c r="D72" s="271">
        <v>43066</v>
      </c>
      <c r="E72" s="237" t="s">
        <v>244</v>
      </c>
      <c r="F72" s="255">
        <v>169.06</v>
      </c>
      <c r="G72" s="277">
        <v>169.06</v>
      </c>
      <c r="H72" s="16">
        <f t="shared" si="1"/>
        <v>0</v>
      </c>
    </row>
    <row r="73" spans="1:8" ht="15" customHeight="1" x14ac:dyDescent="0.25">
      <c r="A73" s="251" t="s">
        <v>1191</v>
      </c>
      <c r="B73" s="239" t="s">
        <v>298</v>
      </c>
      <c r="C73" s="271">
        <v>43055</v>
      </c>
      <c r="D73" s="271">
        <v>43066</v>
      </c>
      <c r="E73" s="237" t="s">
        <v>244</v>
      </c>
      <c r="F73" s="255">
        <v>169.06</v>
      </c>
      <c r="G73" s="189">
        <v>169.06</v>
      </c>
      <c r="H73" s="16">
        <f t="shared" si="1"/>
        <v>0</v>
      </c>
    </row>
    <row r="74" spans="1:8" ht="15" customHeight="1" x14ac:dyDescent="0.25">
      <c r="A74" s="251" t="s">
        <v>1192</v>
      </c>
      <c r="B74" s="239" t="s">
        <v>298</v>
      </c>
      <c r="C74" s="271">
        <v>43055</v>
      </c>
      <c r="D74" s="271">
        <v>43066</v>
      </c>
      <c r="E74" s="237" t="s">
        <v>244</v>
      </c>
      <c r="F74" s="255">
        <v>169.06</v>
      </c>
      <c r="G74" s="277">
        <v>169.06</v>
      </c>
      <c r="H74" s="16">
        <f t="shared" si="1"/>
        <v>0</v>
      </c>
    </row>
    <row r="75" spans="1:8" ht="15" customHeight="1" x14ac:dyDescent="0.25">
      <c r="A75" s="251" t="s">
        <v>1193</v>
      </c>
      <c r="B75" s="239" t="s">
        <v>298</v>
      </c>
      <c r="C75" s="271">
        <v>43055</v>
      </c>
      <c r="D75" s="271">
        <v>43066</v>
      </c>
      <c r="E75" s="237" t="s">
        <v>244</v>
      </c>
      <c r="F75" s="255">
        <v>169.06</v>
      </c>
      <c r="G75" s="277">
        <v>169.06</v>
      </c>
      <c r="H75" s="16">
        <f t="shared" si="1"/>
        <v>0</v>
      </c>
    </row>
    <row r="76" spans="1:8" ht="15" customHeight="1" x14ac:dyDescent="0.25">
      <c r="A76" s="251" t="s">
        <v>1194</v>
      </c>
      <c r="B76" s="239" t="s">
        <v>298</v>
      </c>
      <c r="C76" s="271">
        <v>43055</v>
      </c>
      <c r="D76" s="271">
        <v>43066</v>
      </c>
      <c r="E76" s="237" t="s">
        <v>244</v>
      </c>
      <c r="F76" s="255">
        <v>169.06</v>
      </c>
      <c r="G76" s="277">
        <v>169.06</v>
      </c>
      <c r="H76" s="16">
        <f t="shared" si="1"/>
        <v>0</v>
      </c>
    </row>
    <row r="77" spans="1:8" ht="15" customHeight="1" x14ac:dyDescent="0.25">
      <c r="A77" s="251" t="s">
        <v>1195</v>
      </c>
      <c r="B77" s="239" t="s">
        <v>298</v>
      </c>
      <c r="C77" s="271">
        <v>43055</v>
      </c>
      <c r="D77" s="271">
        <v>43066</v>
      </c>
      <c r="E77" s="237" t="s">
        <v>244</v>
      </c>
      <c r="F77" s="255">
        <v>169.06</v>
      </c>
      <c r="G77" s="189">
        <v>169.06</v>
      </c>
      <c r="H77" s="16">
        <f t="shared" si="1"/>
        <v>0</v>
      </c>
    </row>
    <row r="78" spans="1:8" ht="15" customHeight="1" x14ac:dyDescent="0.25">
      <c r="A78" s="251" t="s">
        <v>1196</v>
      </c>
      <c r="B78" s="239" t="s">
        <v>298</v>
      </c>
      <c r="C78" s="271">
        <v>43055</v>
      </c>
      <c r="D78" s="271">
        <v>43066</v>
      </c>
      <c r="E78" s="237" t="s">
        <v>244</v>
      </c>
      <c r="F78" s="255">
        <v>170.18</v>
      </c>
      <c r="G78" s="189">
        <v>170.18</v>
      </c>
      <c r="H78" s="16">
        <f t="shared" si="1"/>
        <v>0</v>
      </c>
    </row>
    <row r="79" spans="1:8" ht="15" customHeight="1" x14ac:dyDescent="0.25">
      <c r="A79" s="251" t="s">
        <v>1197</v>
      </c>
      <c r="B79" s="239" t="s">
        <v>298</v>
      </c>
      <c r="C79" s="271">
        <v>43055</v>
      </c>
      <c r="D79" s="271">
        <v>43066</v>
      </c>
      <c r="E79" s="237" t="s">
        <v>244</v>
      </c>
      <c r="F79" s="255">
        <v>170.18</v>
      </c>
      <c r="G79" s="189">
        <v>170.18</v>
      </c>
      <c r="H79" s="16">
        <f t="shared" si="1"/>
        <v>0</v>
      </c>
    </row>
    <row r="80" spans="1:8" ht="15" customHeight="1" x14ac:dyDescent="0.25">
      <c r="A80" s="251" t="s">
        <v>1198</v>
      </c>
      <c r="B80" s="239" t="s">
        <v>298</v>
      </c>
      <c r="C80" s="271">
        <v>43055</v>
      </c>
      <c r="D80" s="271">
        <v>43066</v>
      </c>
      <c r="E80" s="237" t="s">
        <v>244</v>
      </c>
      <c r="F80" s="255">
        <v>170.18</v>
      </c>
      <c r="G80" s="277">
        <v>170.18</v>
      </c>
      <c r="H80" s="16">
        <f t="shared" si="1"/>
        <v>0</v>
      </c>
    </row>
    <row r="81" spans="1:8" ht="15" customHeight="1" x14ac:dyDescent="0.25">
      <c r="A81" s="251" t="s">
        <v>1199</v>
      </c>
      <c r="B81" s="239" t="s">
        <v>298</v>
      </c>
      <c r="C81" s="271">
        <v>43055</v>
      </c>
      <c r="D81" s="271">
        <v>43066</v>
      </c>
      <c r="E81" s="237" t="s">
        <v>244</v>
      </c>
      <c r="F81" s="255">
        <v>170.18</v>
      </c>
      <c r="G81" s="189">
        <v>170.18</v>
      </c>
      <c r="H81" s="16">
        <f t="shared" si="1"/>
        <v>0</v>
      </c>
    </row>
    <row r="82" spans="1:8" ht="15" customHeight="1" x14ac:dyDescent="0.25">
      <c r="A82" s="251" t="s">
        <v>1200</v>
      </c>
      <c r="B82" s="239" t="s">
        <v>298</v>
      </c>
      <c r="C82" s="271">
        <v>43055</v>
      </c>
      <c r="D82" s="271">
        <v>43066</v>
      </c>
      <c r="E82" s="237" t="s">
        <v>244</v>
      </c>
      <c r="F82" s="255">
        <v>170.18</v>
      </c>
      <c r="G82" s="277">
        <v>170.18</v>
      </c>
      <c r="H82" s="16">
        <f t="shared" si="1"/>
        <v>0</v>
      </c>
    </row>
    <row r="83" spans="1:8" ht="15" customHeight="1" x14ac:dyDescent="0.25">
      <c r="A83" s="251" t="s">
        <v>1201</v>
      </c>
      <c r="B83" s="239" t="s">
        <v>298</v>
      </c>
      <c r="C83" s="271">
        <v>43055</v>
      </c>
      <c r="D83" s="271">
        <v>43066</v>
      </c>
      <c r="E83" s="237" t="s">
        <v>244</v>
      </c>
      <c r="F83" s="255">
        <v>170.47</v>
      </c>
      <c r="G83" s="189">
        <v>170.47</v>
      </c>
      <c r="H83" s="16">
        <f t="shared" si="1"/>
        <v>0</v>
      </c>
    </row>
    <row r="84" spans="1:8" ht="15" customHeight="1" x14ac:dyDescent="0.25">
      <c r="A84" s="251" t="s">
        <v>1202</v>
      </c>
      <c r="B84" s="239" t="s">
        <v>298</v>
      </c>
      <c r="C84" s="271">
        <v>43055</v>
      </c>
      <c r="D84" s="271">
        <v>43066</v>
      </c>
      <c r="E84" s="237" t="s">
        <v>244</v>
      </c>
      <c r="F84" s="255">
        <v>170.47</v>
      </c>
      <c r="G84" s="277">
        <v>170.47</v>
      </c>
      <c r="H84" s="16">
        <f t="shared" si="1"/>
        <v>0</v>
      </c>
    </row>
    <row r="85" spans="1:8" ht="15" customHeight="1" x14ac:dyDescent="0.25">
      <c r="A85" s="251" t="s">
        <v>1203</v>
      </c>
      <c r="B85" s="239" t="s">
        <v>298</v>
      </c>
      <c r="C85" s="271">
        <v>43055</v>
      </c>
      <c r="D85" s="271">
        <v>43066</v>
      </c>
      <c r="E85" s="237" t="s">
        <v>244</v>
      </c>
      <c r="F85" s="255">
        <v>170.47</v>
      </c>
      <c r="G85" s="189">
        <v>170.47</v>
      </c>
      <c r="H85" s="16">
        <f t="shared" si="1"/>
        <v>0</v>
      </c>
    </row>
    <row r="86" spans="1:8" ht="15" customHeight="1" x14ac:dyDescent="0.25">
      <c r="A86" s="251" t="s">
        <v>1204</v>
      </c>
      <c r="B86" s="239" t="s">
        <v>298</v>
      </c>
      <c r="C86" s="271">
        <v>43055</v>
      </c>
      <c r="D86" s="271">
        <v>43066</v>
      </c>
      <c r="E86" s="237" t="s">
        <v>244</v>
      </c>
      <c r="F86" s="255">
        <v>170.47</v>
      </c>
      <c r="G86" s="277">
        <v>170.47</v>
      </c>
      <c r="H86" s="16">
        <f t="shared" si="1"/>
        <v>0</v>
      </c>
    </row>
    <row r="87" spans="1:8" ht="15" customHeight="1" x14ac:dyDescent="0.25">
      <c r="A87" s="251" t="s">
        <v>1205</v>
      </c>
      <c r="B87" s="239" t="s">
        <v>298</v>
      </c>
      <c r="C87" s="271">
        <v>43055</v>
      </c>
      <c r="D87" s="271">
        <v>43066</v>
      </c>
      <c r="E87" s="237" t="s">
        <v>244</v>
      </c>
      <c r="F87" s="255">
        <v>170.47</v>
      </c>
      <c r="G87" s="277">
        <v>170.47</v>
      </c>
      <c r="H87" s="16">
        <f t="shared" si="1"/>
        <v>0</v>
      </c>
    </row>
    <row r="88" spans="1:8" ht="15" customHeight="1" x14ac:dyDescent="0.25">
      <c r="A88" s="251" t="s">
        <v>1206</v>
      </c>
      <c r="B88" s="239" t="s">
        <v>298</v>
      </c>
      <c r="C88" s="271">
        <v>43055</v>
      </c>
      <c r="D88" s="271">
        <v>43066</v>
      </c>
      <c r="E88" s="237" t="s">
        <v>244</v>
      </c>
      <c r="F88" s="255">
        <v>170.47</v>
      </c>
      <c r="G88" s="277">
        <v>170.47</v>
      </c>
      <c r="H88" s="16">
        <f t="shared" si="1"/>
        <v>0</v>
      </c>
    </row>
    <row r="89" spans="1:8" ht="15" customHeight="1" x14ac:dyDescent="0.25">
      <c r="A89" s="251" t="s">
        <v>1207</v>
      </c>
      <c r="B89" s="239" t="s">
        <v>298</v>
      </c>
      <c r="C89" s="271">
        <v>43055</v>
      </c>
      <c r="D89" s="271">
        <v>43066</v>
      </c>
      <c r="E89" s="237" t="s">
        <v>244</v>
      </c>
      <c r="F89" s="255">
        <v>170.47</v>
      </c>
      <c r="G89" s="277">
        <v>170.47</v>
      </c>
      <c r="H89" s="16">
        <f t="shared" si="1"/>
        <v>0</v>
      </c>
    </row>
    <row r="90" spans="1:8" ht="15" customHeight="1" x14ac:dyDescent="0.25">
      <c r="A90" s="251" t="s">
        <v>1208</v>
      </c>
      <c r="B90" s="239" t="s">
        <v>298</v>
      </c>
      <c r="C90" s="271">
        <v>43055</v>
      </c>
      <c r="D90" s="271">
        <v>43066</v>
      </c>
      <c r="E90" s="237" t="s">
        <v>244</v>
      </c>
      <c r="F90" s="255">
        <v>170.47</v>
      </c>
      <c r="G90" s="277">
        <v>170.47</v>
      </c>
      <c r="H90" s="16">
        <f t="shared" si="1"/>
        <v>0</v>
      </c>
    </row>
    <row r="91" spans="1:8" ht="15" customHeight="1" x14ac:dyDescent="0.25">
      <c r="A91" s="251" t="s">
        <v>1209</v>
      </c>
      <c r="B91" s="239" t="s">
        <v>298</v>
      </c>
      <c r="C91" s="271">
        <v>43055</v>
      </c>
      <c r="D91" s="271">
        <v>43066</v>
      </c>
      <c r="E91" s="237" t="s">
        <v>244</v>
      </c>
      <c r="F91" s="255">
        <v>168.79</v>
      </c>
      <c r="G91" s="277">
        <v>168.79</v>
      </c>
      <c r="H91" s="16">
        <f t="shared" si="1"/>
        <v>0</v>
      </c>
    </row>
    <row r="92" spans="1:8" ht="15" customHeight="1" x14ac:dyDescent="0.25">
      <c r="A92" s="251" t="s">
        <v>1210</v>
      </c>
      <c r="B92" s="239" t="s">
        <v>298</v>
      </c>
      <c r="C92" s="271">
        <v>43055</v>
      </c>
      <c r="D92" s="271">
        <v>43066</v>
      </c>
      <c r="E92" s="237" t="s">
        <v>244</v>
      </c>
      <c r="F92" s="255">
        <v>168.79</v>
      </c>
      <c r="G92" s="277">
        <v>168.79</v>
      </c>
      <c r="H92" s="16">
        <f t="shared" si="1"/>
        <v>0</v>
      </c>
    </row>
    <row r="93" spans="1:8" ht="15" customHeight="1" x14ac:dyDescent="0.25">
      <c r="A93" s="251" t="s">
        <v>1211</v>
      </c>
      <c r="B93" s="239" t="s">
        <v>298</v>
      </c>
      <c r="C93" s="271">
        <v>43055</v>
      </c>
      <c r="D93" s="271">
        <v>43066</v>
      </c>
      <c r="E93" s="237" t="s">
        <v>244</v>
      </c>
      <c r="F93" s="255">
        <v>168.79</v>
      </c>
      <c r="G93" s="277">
        <v>168.79</v>
      </c>
      <c r="H93" s="16">
        <f t="shared" si="1"/>
        <v>0</v>
      </c>
    </row>
    <row r="94" spans="1:8" ht="15" customHeight="1" x14ac:dyDescent="0.25">
      <c r="A94" s="251" t="s">
        <v>1212</v>
      </c>
      <c r="B94" s="239" t="s">
        <v>298</v>
      </c>
      <c r="C94" s="271">
        <v>43055</v>
      </c>
      <c r="D94" s="271">
        <v>43066</v>
      </c>
      <c r="E94" s="237" t="s">
        <v>244</v>
      </c>
      <c r="F94" s="255">
        <v>168.79</v>
      </c>
      <c r="G94" s="277">
        <v>168.79</v>
      </c>
      <c r="H94" s="16">
        <f t="shared" si="1"/>
        <v>0</v>
      </c>
    </row>
    <row r="95" spans="1:8" ht="15" customHeight="1" x14ac:dyDescent="0.25">
      <c r="A95" s="251" t="s">
        <v>1213</v>
      </c>
      <c r="B95" s="239" t="s">
        <v>298</v>
      </c>
      <c r="C95" s="271">
        <v>43055</v>
      </c>
      <c r="D95" s="271">
        <v>43066</v>
      </c>
      <c r="E95" s="237" t="s">
        <v>244</v>
      </c>
      <c r="F95" s="255">
        <v>168.68</v>
      </c>
      <c r="G95" s="277">
        <v>168.68</v>
      </c>
      <c r="H95" s="16">
        <f t="shared" si="1"/>
        <v>0</v>
      </c>
    </row>
    <row r="96" spans="1:8" ht="15" customHeight="1" x14ac:dyDescent="0.25">
      <c r="A96" s="251" t="s">
        <v>1214</v>
      </c>
      <c r="B96" s="239" t="s">
        <v>298</v>
      </c>
      <c r="C96" s="271">
        <v>43055</v>
      </c>
      <c r="D96" s="271">
        <v>43066</v>
      </c>
      <c r="E96" s="237" t="s">
        <v>244</v>
      </c>
      <c r="F96" s="255">
        <v>168.68</v>
      </c>
      <c r="G96" s="277">
        <v>168.68</v>
      </c>
      <c r="H96" s="16">
        <f t="shared" si="1"/>
        <v>0</v>
      </c>
    </row>
    <row r="97" spans="1:8" ht="15" customHeight="1" x14ac:dyDescent="0.25">
      <c r="A97" s="251" t="s">
        <v>1215</v>
      </c>
      <c r="B97" s="239" t="s">
        <v>298</v>
      </c>
      <c r="C97" s="271">
        <v>43055</v>
      </c>
      <c r="D97" s="271">
        <v>43066</v>
      </c>
      <c r="E97" s="237" t="s">
        <v>244</v>
      </c>
      <c r="F97" s="255">
        <v>166.95</v>
      </c>
      <c r="G97" s="277">
        <v>166.95</v>
      </c>
      <c r="H97" s="16">
        <f t="shared" si="1"/>
        <v>0</v>
      </c>
    </row>
    <row r="98" spans="1:8" ht="15" customHeight="1" x14ac:dyDescent="0.25">
      <c r="A98" s="251" t="s">
        <v>1216</v>
      </c>
      <c r="B98" s="239" t="s">
        <v>298</v>
      </c>
      <c r="C98" s="271">
        <v>43055</v>
      </c>
      <c r="D98" s="271">
        <v>43066</v>
      </c>
      <c r="E98" s="237" t="s">
        <v>244</v>
      </c>
      <c r="F98" s="255">
        <v>166.95</v>
      </c>
      <c r="G98" s="277">
        <v>166.95</v>
      </c>
      <c r="H98" s="16">
        <f t="shared" si="1"/>
        <v>0</v>
      </c>
    </row>
    <row r="99" spans="1:8" ht="15" customHeight="1" x14ac:dyDescent="0.25">
      <c r="A99" s="251" t="s">
        <v>1217</v>
      </c>
      <c r="B99" s="239" t="s">
        <v>298</v>
      </c>
      <c r="C99" s="271">
        <v>43055</v>
      </c>
      <c r="D99" s="271">
        <v>43066</v>
      </c>
      <c r="E99" s="237" t="s">
        <v>244</v>
      </c>
      <c r="F99" s="255">
        <v>169.06</v>
      </c>
      <c r="G99" s="189">
        <v>169.06</v>
      </c>
      <c r="H99" s="16">
        <f t="shared" si="1"/>
        <v>0</v>
      </c>
    </row>
    <row r="100" spans="1:8" ht="15" customHeight="1" x14ac:dyDescent="0.25">
      <c r="A100" s="251" t="s">
        <v>1218</v>
      </c>
      <c r="B100" s="239" t="s">
        <v>298</v>
      </c>
      <c r="C100" s="271">
        <v>43055</v>
      </c>
      <c r="D100" s="271">
        <v>43066</v>
      </c>
      <c r="E100" s="237" t="s">
        <v>244</v>
      </c>
      <c r="F100" s="255">
        <v>169.06</v>
      </c>
      <c r="G100" s="189">
        <v>169.06</v>
      </c>
      <c r="H100" s="16">
        <f t="shared" si="1"/>
        <v>0</v>
      </c>
    </row>
    <row r="101" spans="1:8" ht="15" customHeight="1" x14ac:dyDescent="0.25">
      <c r="A101" s="251" t="s">
        <v>1219</v>
      </c>
      <c r="B101" s="239" t="s">
        <v>298</v>
      </c>
      <c r="C101" s="271">
        <v>43055</v>
      </c>
      <c r="D101" s="271">
        <v>43066</v>
      </c>
      <c r="E101" s="237" t="s">
        <v>244</v>
      </c>
      <c r="F101" s="255">
        <v>170.18</v>
      </c>
      <c r="G101" s="189">
        <v>170.18</v>
      </c>
      <c r="H101" s="16">
        <f t="shared" si="1"/>
        <v>0</v>
      </c>
    </row>
    <row r="102" spans="1:8" ht="15" customHeight="1" x14ac:dyDescent="0.25">
      <c r="A102" s="251" t="s">
        <v>1220</v>
      </c>
      <c r="B102" s="239" t="s">
        <v>298</v>
      </c>
      <c r="C102" s="271">
        <v>43055</v>
      </c>
      <c r="D102" s="271">
        <v>43066</v>
      </c>
      <c r="E102" s="237" t="s">
        <v>244</v>
      </c>
      <c r="F102" s="255">
        <v>170.47</v>
      </c>
      <c r="G102" s="189">
        <v>170.47</v>
      </c>
      <c r="H102" s="16">
        <f t="shared" si="1"/>
        <v>0</v>
      </c>
    </row>
    <row r="103" spans="1:8" ht="15" customHeight="1" x14ac:dyDescent="0.25">
      <c r="A103" s="252" t="s">
        <v>1221</v>
      </c>
      <c r="B103" s="239" t="s">
        <v>298</v>
      </c>
      <c r="C103" s="271">
        <v>43055</v>
      </c>
      <c r="D103" s="271">
        <v>43066</v>
      </c>
      <c r="E103" s="237" t="s">
        <v>244</v>
      </c>
      <c r="F103" s="255">
        <v>168.79</v>
      </c>
      <c r="G103" s="189">
        <v>168.79</v>
      </c>
      <c r="H103" s="16">
        <f t="shared" si="1"/>
        <v>0</v>
      </c>
    </row>
    <row r="104" spans="1:8" ht="15" customHeight="1" x14ac:dyDescent="0.25">
      <c r="A104" s="251" t="s">
        <v>1222</v>
      </c>
      <c r="B104" s="239" t="s">
        <v>298</v>
      </c>
      <c r="C104" s="271">
        <v>43129</v>
      </c>
      <c r="D104" s="271">
        <v>43150</v>
      </c>
      <c r="E104" s="237" t="s">
        <v>244</v>
      </c>
      <c r="F104" s="256">
        <v>169.99</v>
      </c>
      <c r="G104" s="306">
        <v>169.99</v>
      </c>
      <c r="H104" s="16">
        <f t="shared" si="1"/>
        <v>0</v>
      </c>
    </row>
    <row r="105" spans="1:8" ht="15" customHeight="1" x14ac:dyDescent="0.25">
      <c r="A105" s="251" t="s">
        <v>1223</v>
      </c>
      <c r="B105" s="239" t="s">
        <v>298</v>
      </c>
      <c r="C105" s="271">
        <v>43129</v>
      </c>
      <c r="D105" s="271">
        <v>43150</v>
      </c>
      <c r="E105" s="237" t="s">
        <v>244</v>
      </c>
      <c r="F105" s="256">
        <v>169.99</v>
      </c>
      <c r="G105" s="306">
        <v>169.99</v>
      </c>
      <c r="H105" s="16">
        <f t="shared" si="1"/>
        <v>0</v>
      </c>
    </row>
    <row r="106" spans="1:8" ht="15" customHeight="1" x14ac:dyDescent="0.25">
      <c r="A106" s="251" t="s">
        <v>1224</v>
      </c>
      <c r="B106" s="239" t="s">
        <v>298</v>
      </c>
      <c r="C106" s="271">
        <v>43129</v>
      </c>
      <c r="D106" s="271">
        <v>43150</v>
      </c>
      <c r="E106" s="237" t="s">
        <v>244</v>
      </c>
      <c r="F106" s="256">
        <v>169.99</v>
      </c>
      <c r="G106" s="306">
        <v>169.99</v>
      </c>
      <c r="H106" s="16">
        <f t="shared" si="1"/>
        <v>0</v>
      </c>
    </row>
    <row r="107" spans="1:8" ht="15" customHeight="1" x14ac:dyDescent="0.25">
      <c r="A107" s="251" t="s">
        <v>1225</v>
      </c>
      <c r="B107" s="239" t="s">
        <v>298</v>
      </c>
      <c r="C107" s="271">
        <v>43129</v>
      </c>
      <c r="D107" s="271">
        <v>43150</v>
      </c>
      <c r="E107" s="237" t="s">
        <v>244</v>
      </c>
      <c r="F107" s="256">
        <v>169.99</v>
      </c>
      <c r="G107" s="172">
        <v>169.99</v>
      </c>
      <c r="H107" s="16">
        <f t="shared" si="1"/>
        <v>0</v>
      </c>
    </row>
    <row r="108" spans="1:8" ht="15" customHeight="1" x14ac:dyDescent="0.25">
      <c r="A108" s="251" t="s">
        <v>1226</v>
      </c>
      <c r="B108" s="239" t="s">
        <v>298</v>
      </c>
      <c r="C108" s="271">
        <v>43129</v>
      </c>
      <c r="D108" s="271">
        <v>43150</v>
      </c>
      <c r="E108" s="237" t="s">
        <v>244</v>
      </c>
      <c r="F108" s="256">
        <v>169.99</v>
      </c>
      <c r="G108" s="306">
        <v>169.99</v>
      </c>
      <c r="H108" s="16">
        <f t="shared" si="1"/>
        <v>0</v>
      </c>
    </row>
    <row r="109" spans="1:8" ht="15" customHeight="1" x14ac:dyDescent="0.25">
      <c r="A109" s="251" t="s">
        <v>1227</v>
      </c>
      <c r="B109" s="239" t="s">
        <v>298</v>
      </c>
      <c r="C109" s="271">
        <v>43129</v>
      </c>
      <c r="D109" s="271">
        <v>43150</v>
      </c>
      <c r="E109" s="237" t="s">
        <v>244</v>
      </c>
      <c r="F109" s="256">
        <v>169.99</v>
      </c>
      <c r="G109" s="172">
        <v>169.99</v>
      </c>
      <c r="H109" s="16">
        <f t="shared" si="1"/>
        <v>0</v>
      </c>
    </row>
    <row r="110" spans="1:8" ht="15" customHeight="1" x14ac:dyDescent="0.25">
      <c r="A110" s="251" t="s">
        <v>1228</v>
      </c>
      <c r="B110" s="239" t="s">
        <v>298</v>
      </c>
      <c r="C110" s="271">
        <v>43129</v>
      </c>
      <c r="D110" s="271">
        <v>43150</v>
      </c>
      <c r="E110" s="237" t="s">
        <v>244</v>
      </c>
      <c r="F110" s="256">
        <v>169.99</v>
      </c>
      <c r="G110" s="172">
        <v>169.99</v>
      </c>
      <c r="H110" s="16">
        <f t="shared" si="1"/>
        <v>0</v>
      </c>
    </row>
    <row r="111" spans="1:8" ht="15" customHeight="1" x14ac:dyDescent="0.25">
      <c r="A111" s="251" t="s">
        <v>1229</v>
      </c>
      <c r="B111" s="239" t="s">
        <v>298</v>
      </c>
      <c r="C111" s="271">
        <v>43129</v>
      </c>
      <c r="D111" s="271">
        <v>43150</v>
      </c>
      <c r="E111" s="237" t="s">
        <v>244</v>
      </c>
      <c r="F111" s="256">
        <v>169.99</v>
      </c>
      <c r="G111" s="172">
        <v>169.99</v>
      </c>
      <c r="H111" s="16">
        <f t="shared" si="1"/>
        <v>0</v>
      </c>
    </row>
    <row r="112" spans="1:8" ht="15" customHeight="1" x14ac:dyDescent="0.25">
      <c r="A112" s="251" t="s">
        <v>1230</v>
      </c>
      <c r="B112" s="239" t="s">
        <v>298</v>
      </c>
      <c r="C112" s="271">
        <v>43129</v>
      </c>
      <c r="D112" s="271">
        <v>43150</v>
      </c>
      <c r="E112" s="237" t="s">
        <v>244</v>
      </c>
      <c r="F112" s="256">
        <v>169.99</v>
      </c>
      <c r="G112" s="172">
        <v>169.99</v>
      </c>
      <c r="H112" s="16">
        <f t="shared" si="1"/>
        <v>0</v>
      </c>
    </row>
    <row r="113" spans="1:10" ht="15" customHeight="1" x14ac:dyDescent="0.25">
      <c r="A113" s="251" t="s">
        <v>1231</v>
      </c>
      <c r="B113" s="239" t="s">
        <v>298</v>
      </c>
      <c r="C113" s="271">
        <v>43129</v>
      </c>
      <c r="D113" s="271">
        <v>43150</v>
      </c>
      <c r="E113" s="237" t="s">
        <v>244</v>
      </c>
      <c r="F113" s="256">
        <v>169.99</v>
      </c>
      <c r="G113" s="172">
        <v>169.99</v>
      </c>
      <c r="H113" s="16">
        <f t="shared" si="1"/>
        <v>0</v>
      </c>
    </row>
    <row r="114" spans="1:10" ht="15" customHeight="1" x14ac:dyDescent="0.25">
      <c r="A114" s="251" t="s">
        <v>1232</v>
      </c>
      <c r="B114" s="239" t="s">
        <v>298</v>
      </c>
      <c r="C114" s="271">
        <v>43129</v>
      </c>
      <c r="D114" s="271">
        <v>43150</v>
      </c>
      <c r="E114" s="237" t="s">
        <v>244</v>
      </c>
      <c r="F114" s="256">
        <v>172.36</v>
      </c>
      <c r="G114" s="172">
        <v>172.36</v>
      </c>
      <c r="H114" s="16">
        <f t="shared" si="1"/>
        <v>0</v>
      </c>
    </row>
    <row r="115" spans="1:10" ht="15" customHeight="1" x14ac:dyDescent="0.25">
      <c r="A115" s="251" t="s">
        <v>1233</v>
      </c>
      <c r="B115" s="239" t="s">
        <v>298</v>
      </c>
      <c r="C115" s="271">
        <v>43129</v>
      </c>
      <c r="D115" s="271">
        <v>43150</v>
      </c>
      <c r="E115" s="237" t="s">
        <v>244</v>
      </c>
      <c r="F115" s="256">
        <v>172.36</v>
      </c>
      <c r="G115" s="172">
        <v>172.36</v>
      </c>
      <c r="H115" s="16">
        <f t="shared" si="1"/>
        <v>0</v>
      </c>
    </row>
    <row r="116" spans="1:10" ht="15" customHeight="1" x14ac:dyDescent="0.25">
      <c r="A116" s="251" t="s">
        <v>1234</v>
      </c>
      <c r="B116" s="239" t="s">
        <v>298</v>
      </c>
      <c r="C116" s="271">
        <v>43129</v>
      </c>
      <c r="D116" s="271">
        <v>43150</v>
      </c>
      <c r="E116" s="237" t="s">
        <v>244</v>
      </c>
      <c r="F116" s="256">
        <v>172.36</v>
      </c>
      <c r="G116" s="172">
        <v>172.36</v>
      </c>
      <c r="H116" s="16">
        <f t="shared" si="1"/>
        <v>0</v>
      </c>
    </row>
    <row r="117" spans="1:10" ht="15" customHeight="1" x14ac:dyDescent="0.25">
      <c r="A117" s="251" t="s">
        <v>1235</v>
      </c>
      <c r="B117" s="239" t="s">
        <v>298</v>
      </c>
      <c r="C117" s="271">
        <v>43129</v>
      </c>
      <c r="D117" s="271">
        <v>43150</v>
      </c>
      <c r="E117" s="237" t="s">
        <v>244</v>
      </c>
      <c r="F117" s="256">
        <v>172.36</v>
      </c>
      <c r="G117" s="172">
        <v>172.36</v>
      </c>
      <c r="H117" s="16">
        <f t="shared" si="1"/>
        <v>0</v>
      </c>
    </row>
    <row r="118" spans="1:10" ht="15" customHeight="1" x14ac:dyDescent="0.25">
      <c r="A118" s="251" t="s">
        <v>1236</v>
      </c>
      <c r="B118" s="239" t="s">
        <v>298</v>
      </c>
      <c r="C118" s="271">
        <v>43129</v>
      </c>
      <c r="D118" s="271">
        <v>43150</v>
      </c>
      <c r="E118" s="237" t="s">
        <v>244</v>
      </c>
      <c r="F118" s="256">
        <v>172.36</v>
      </c>
      <c r="G118" s="172">
        <v>172.36</v>
      </c>
      <c r="H118" s="16">
        <f t="shared" si="1"/>
        <v>0</v>
      </c>
    </row>
    <row r="119" spans="1:10" ht="15" customHeight="1" x14ac:dyDescent="0.25">
      <c r="A119" s="251" t="s">
        <v>1237</v>
      </c>
      <c r="B119" s="239" t="s">
        <v>298</v>
      </c>
      <c r="C119" s="271">
        <v>43129</v>
      </c>
      <c r="D119" s="271">
        <v>43150</v>
      </c>
      <c r="E119" s="237" t="s">
        <v>244</v>
      </c>
      <c r="F119" s="256">
        <v>172.36</v>
      </c>
      <c r="G119" s="172">
        <v>172.36</v>
      </c>
      <c r="H119" s="16">
        <f t="shared" si="1"/>
        <v>0</v>
      </c>
    </row>
    <row r="120" spans="1:10" x14ac:dyDescent="0.25">
      <c r="A120" s="251" t="s">
        <v>1238</v>
      </c>
      <c r="B120" s="239" t="s">
        <v>298</v>
      </c>
      <c r="C120" s="271">
        <v>43129</v>
      </c>
      <c r="D120" s="271">
        <v>43150</v>
      </c>
      <c r="E120" s="237" t="s">
        <v>244</v>
      </c>
      <c r="F120" s="256">
        <v>172.36</v>
      </c>
      <c r="G120" s="172">
        <v>172.36</v>
      </c>
      <c r="H120" s="16">
        <f t="shared" si="1"/>
        <v>0</v>
      </c>
    </row>
    <row r="121" spans="1:10" x14ac:dyDescent="0.25">
      <c r="A121" s="251" t="s">
        <v>1239</v>
      </c>
      <c r="B121" s="239" t="s">
        <v>298</v>
      </c>
      <c r="C121" s="271">
        <v>43129</v>
      </c>
      <c r="D121" s="271">
        <v>43150</v>
      </c>
      <c r="E121" s="237" t="s">
        <v>244</v>
      </c>
      <c r="F121" s="256">
        <v>172.36</v>
      </c>
      <c r="G121" s="172">
        <v>172.36</v>
      </c>
      <c r="H121" s="16">
        <f t="shared" si="1"/>
        <v>0</v>
      </c>
    </row>
    <row r="122" spans="1:10" x14ac:dyDescent="0.25">
      <c r="A122" s="251" t="s">
        <v>1240</v>
      </c>
      <c r="B122" s="239" t="s">
        <v>298</v>
      </c>
      <c r="C122" s="271">
        <v>43129</v>
      </c>
      <c r="D122" s="271">
        <v>43150</v>
      </c>
      <c r="E122" s="237" t="s">
        <v>244</v>
      </c>
      <c r="F122" s="256">
        <v>172.36</v>
      </c>
      <c r="G122" s="172">
        <v>172.36</v>
      </c>
      <c r="H122" s="16">
        <f t="shared" si="1"/>
        <v>0</v>
      </c>
    </row>
    <row r="123" spans="1:10" x14ac:dyDescent="0.25">
      <c r="A123" s="251" t="s">
        <v>1241</v>
      </c>
      <c r="B123" s="239" t="s">
        <v>298</v>
      </c>
      <c r="C123" s="271">
        <v>43129</v>
      </c>
      <c r="D123" s="271">
        <v>43150</v>
      </c>
      <c r="E123" s="237" t="s">
        <v>244</v>
      </c>
      <c r="F123" s="256">
        <v>172.36</v>
      </c>
      <c r="G123" s="306">
        <v>172.36</v>
      </c>
      <c r="H123" s="16">
        <f t="shared" si="1"/>
        <v>0</v>
      </c>
      <c r="J123" s="366"/>
    </row>
    <row r="124" spans="1:10" x14ac:dyDescent="0.25">
      <c r="A124" s="251" t="s">
        <v>1242</v>
      </c>
      <c r="B124" s="239" t="s">
        <v>298</v>
      </c>
      <c r="C124" s="271">
        <v>43129</v>
      </c>
      <c r="D124" s="271">
        <v>43150</v>
      </c>
      <c r="E124" s="237" t="s">
        <v>244</v>
      </c>
      <c r="F124" s="256">
        <v>172.36</v>
      </c>
      <c r="G124" s="306">
        <v>172.36</v>
      </c>
      <c r="H124" s="16">
        <f t="shared" si="1"/>
        <v>0</v>
      </c>
    </row>
    <row r="125" spans="1:10" x14ac:dyDescent="0.25">
      <c r="A125" s="251" t="s">
        <v>1243</v>
      </c>
      <c r="B125" s="239" t="s">
        <v>298</v>
      </c>
      <c r="C125" s="271">
        <v>43129</v>
      </c>
      <c r="D125" s="271">
        <v>43150</v>
      </c>
      <c r="E125" s="237" t="s">
        <v>244</v>
      </c>
      <c r="F125" s="256">
        <v>172.36</v>
      </c>
      <c r="G125" s="172">
        <v>172.36</v>
      </c>
      <c r="H125" s="16">
        <f t="shared" si="1"/>
        <v>0</v>
      </c>
    </row>
    <row r="126" spans="1:10" x14ac:dyDescent="0.25">
      <c r="A126" s="251" t="s">
        <v>1244</v>
      </c>
      <c r="B126" s="239" t="s">
        <v>298</v>
      </c>
      <c r="C126" s="271">
        <v>43129</v>
      </c>
      <c r="D126" s="271">
        <v>43150</v>
      </c>
      <c r="E126" s="237" t="s">
        <v>244</v>
      </c>
      <c r="F126" s="256">
        <v>169.99</v>
      </c>
      <c r="G126" s="172">
        <v>169.99</v>
      </c>
      <c r="H126" s="16">
        <f t="shared" si="1"/>
        <v>0</v>
      </c>
    </row>
    <row r="127" spans="1:10" x14ac:dyDescent="0.25">
      <c r="A127" s="251" t="s">
        <v>1152</v>
      </c>
      <c r="B127" s="239" t="s">
        <v>298</v>
      </c>
      <c r="C127" s="271">
        <v>43129</v>
      </c>
      <c r="D127" s="271">
        <v>43150</v>
      </c>
      <c r="E127" s="237" t="s">
        <v>244</v>
      </c>
      <c r="F127" s="256">
        <v>168.22</v>
      </c>
      <c r="G127" s="306">
        <v>168.22</v>
      </c>
      <c r="H127" s="16">
        <f t="shared" si="1"/>
        <v>0</v>
      </c>
    </row>
    <row r="128" spans="1:10" x14ac:dyDescent="0.25">
      <c r="A128" s="251" t="s">
        <v>1153</v>
      </c>
      <c r="B128" s="239" t="s">
        <v>298</v>
      </c>
      <c r="C128" s="271">
        <v>43129</v>
      </c>
      <c r="D128" s="271">
        <v>43150</v>
      </c>
      <c r="E128" s="237" t="s">
        <v>244</v>
      </c>
      <c r="F128" s="256">
        <v>168.22</v>
      </c>
      <c r="G128" s="172">
        <v>168.22</v>
      </c>
      <c r="H128" s="16">
        <f t="shared" si="1"/>
        <v>0</v>
      </c>
    </row>
    <row r="129" spans="1:9" x14ac:dyDescent="0.25">
      <c r="A129" s="251" t="s">
        <v>1154</v>
      </c>
      <c r="B129" s="239" t="s">
        <v>298</v>
      </c>
      <c r="C129" s="271">
        <v>43129</v>
      </c>
      <c r="D129" s="271">
        <v>43150</v>
      </c>
      <c r="E129" s="237" t="s">
        <v>244</v>
      </c>
      <c r="F129" s="256">
        <v>168.22</v>
      </c>
      <c r="G129" s="172">
        <v>168.22</v>
      </c>
      <c r="H129" s="16">
        <f t="shared" si="1"/>
        <v>0</v>
      </c>
    </row>
    <row r="130" spans="1:9" x14ac:dyDescent="0.25">
      <c r="A130" s="251" t="s">
        <v>1155</v>
      </c>
      <c r="B130" s="239" t="s">
        <v>298</v>
      </c>
      <c r="C130" s="271">
        <v>43129</v>
      </c>
      <c r="D130" s="271">
        <v>43150</v>
      </c>
      <c r="E130" s="237" t="s">
        <v>244</v>
      </c>
      <c r="F130" s="256">
        <v>168.22</v>
      </c>
      <c r="G130" s="172">
        <v>168.22</v>
      </c>
      <c r="H130" s="16">
        <f t="shared" si="1"/>
        <v>0</v>
      </c>
    </row>
    <row r="131" spans="1:9" x14ac:dyDescent="0.25">
      <c r="A131" s="251" t="s">
        <v>1156</v>
      </c>
      <c r="B131" s="239" t="s">
        <v>298</v>
      </c>
      <c r="C131" s="271">
        <v>43129</v>
      </c>
      <c r="D131" s="271">
        <v>43150</v>
      </c>
      <c r="E131" s="237" t="s">
        <v>244</v>
      </c>
      <c r="F131" s="256">
        <v>168.22</v>
      </c>
      <c r="G131" s="306">
        <v>168.22</v>
      </c>
      <c r="H131" s="16">
        <f t="shared" ref="H131:H143" si="2">F131-G131</f>
        <v>0</v>
      </c>
    </row>
    <row r="132" spans="1:9" x14ac:dyDescent="0.25">
      <c r="A132" s="251" t="s">
        <v>1157</v>
      </c>
      <c r="B132" s="239" t="s">
        <v>298</v>
      </c>
      <c r="C132" s="271">
        <v>43129</v>
      </c>
      <c r="D132" s="271">
        <v>43150</v>
      </c>
      <c r="E132" s="237" t="s">
        <v>244</v>
      </c>
      <c r="F132" s="256">
        <v>168.22</v>
      </c>
      <c r="G132" s="306">
        <v>168.22</v>
      </c>
      <c r="H132" s="16">
        <f t="shared" si="2"/>
        <v>0</v>
      </c>
    </row>
    <row r="133" spans="1:9" x14ac:dyDescent="0.25">
      <c r="A133" s="251" t="s">
        <v>1158</v>
      </c>
      <c r="B133" s="239" t="s">
        <v>298</v>
      </c>
      <c r="C133" s="271">
        <v>43129</v>
      </c>
      <c r="D133" s="271">
        <v>43150</v>
      </c>
      <c r="E133" s="237" t="s">
        <v>244</v>
      </c>
      <c r="F133" s="256">
        <v>168.22</v>
      </c>
      <c r="G133" s="307">
        <v>168.22</v>
      </c>
      <c r="H133" s="16">
        <f t="shared" si="2"/>
        <v>0</v>
      </c>
    </row>
    <row r="134" spans="1:9" x14ac:dyDescent="0.25">
      <c r="A134" s="251" t="s">
        <v>1159</v>
      </c>
      <c r="B134" s="239" t="s">
        <v>298</v>
      </c>
      <c r="C134" s="271">
        <v>43129</v>
      </c>
      <c r="D134" s="271">
        <v>43150</v>
      </c>
      <c r="E134" s="237" t="s">
        <v>244</v>
      </c>
      <c r="F134" s="256">
        <v>168.22</v>
      </c>
      <c r="G134" s="306">
        <v>168.22</v>
      </c>
      <c r="H134" s="16">
        <f t="shared" si="2"/>
        <v>0</v>
      </c>
    </row>
    <row r="135" spans="1:9" x14ac:dyDescent="0.25">
      <c r="A135" s="251" t="s">
        <v>1245</v>
      </c>
      <c r="B135" s="239" t="s">
        <v>298</v>
      </c>
      <c r="C135" s="271">
        <v>43129</v>
      </c>
      <c r="D135" s="271">
        <v>43150</v>
      </c>
      <c r="E135" s="237" t="s">
        <v>244</v>
      </c>
      <c r="F135" s="256">
        <v>168.22</v>
      </c>
      <c r="G135" s="307">
        <v>168.22</v>
      </c>
      <c r="H135" s="16">
        <f t="shared" si="2"/>
        <v>0</v>
      </c>
    </row>
    <row r="136" spans="1:9" x14ac:dyDescent="0.25">
      <c r="A136" s="251" t="s">
        <v>1246</v>
      </c>
      <c r="B136" s="239" t="s">
        <v>298</v>
      </c>
      <c r="C136" s="271">
        <v>43129</v>
      </c>
      <c r="D136" s="271">
        <v>43150</v>
      </c>
      <c r="E136" s="237" t="s">
        <v>244</v>
      </c>
      <c r="F136" s="256">
        <v>168.22</v>
      </c>
      <c r="G136" s="306">
        <v>168.22</v>
      </c>
      <c r="H136" s="16">
        <f t="shared" si="2"/>
        <v>0</v>
      </c>
    </row>
    <row r="137" spans="1:9" x14ac:dyDescent="0.25">
      <c r="A137" s="251" t="s">
        <v>1247</v>
      </c>
      <c r="B137" s="239" t="s">
        <v>298</v>
      </c>
      <c r="C137" s="271">
        <v>43129</v>
      </c>
      <c r="D137" s="271">
        <v>43150</v>
      </c>
      <c r="E137" s="237" t="s">
        <v>244</v>
      </c>
      <c r="F137" s="256">
        <v>168.22</v>
      </c>
      <c r="G137" s="306">
        <v>168.22</v>
      </c>
      <c r="H137" s="16">
        <f t="shared" si="2"/>
        <v>0</v>
      </c>
    </row>
    <row r="138" spans="1:9" ht="13.9" customHeight="1" x14ac:dyDescent="0.25">
      <c r="A138" s="248" t="s">
        <v>1145</v>
      </c>
      <c r="B138" s="249" t="s">
        <v>298</v>
      </c>
      <c r="C138" s="272">
        <v>43161</v>
      </c>
      <c r="D138" s="272">
        <v>43175</v>
      </c>
      <c r="E138" s="250" t="s">
        <v>25</v>
      </c>
      <c r="F138" s="257">
        <v>84619.65</v>
      </c>
      <c r="G138" s="276">
        <v>84619.65</v>
      </c>
      <c r="H138" s="16">
        <f t="shared" si="2"/>
        <v>0</v>
      </c>
    </row>
    <row r="139" spans="1:9" x14ac:dyDescent="0.25">
      <c r="A139" s="239" t="s">
        <v>1146</v>
      </c>
      <c r="B139" s="237" t="s">
        <v>298</v>
      </c>
      <c r="C139" s="271">
        <v>43171</v>
      </c>
      <c r="D139" s="271">
        <v>43185</v>
      </c>
      <c r="E139" s="240" t="s">
        <v>25</v>
      </c>
      <c r="F139" s="258">
        <v>117526.1</v>
      </c>
      <c r="G139" s="264">
        <v>117526.1</v>
      </c>
      <c r="H139" s="16">
        <f t="shared" si="2"/>
        <v>0</v>
      </c>
    </row>
    <row r="140" spans="1:9" x14ac:dyDescent="0.25">
      <c r="A140" s="239" t="s">
        <v>1147</v>
      </c>
      <c r="B140" s="237" t="s">
        <v>298</v>
      </c>
      <c r="C140" s="271">
        <v>43160</v>
      </c>
      <c r="D140" s="271">
        <v>43174</v>
      </c>
      <c r="E140" s="239" t="s">
        <v>318</v>
      </c>
      <c r="F140" s="258">
        <v>222.06</v>
      </c>
      <c r="G140" s="264">
        <f>109.96+112.1</f>
        <v>222.06</v>
      </c>
      <c r="H140" s="16">
        <f t="shared" si="2"/>
        <v>0</v>
      </c>
      <c r="I140" t="s">
        <v>1394</v>
      </c>
    </row>
    <row r="141" spans="1:9" x14ac:dyDescent="0.25">
      <c r="A141" s="239" t="s">
        <v>1148</v>
      </c>
      <c r="B141" s="237" t="s">
        <v>298</v>
      </c>
      <c r="C141" s="271">
        <v>43160</v>
      </c>
      <c r="D141" s="271">
        <v>43174</v>
      </c>
      <c r="E141" s="239" t="s">
        <v>318</v>
      </c>
      <c r="F141" s="258">
        <v>331.96</v>
      </c>
      <c r="G141" s="264">
        <v>331.96</v>
      </c>
      <c r="H141" s="16">
        <f t="shared" si="2"/>
        <v>0</v>
      </c>
      <c r="I141" t="s">
        <v>1394</v>
      </c>
    </row>
    <row r="142" spans="1:9" x14ac:dyDescent="0.25">
      <c r="A142" s="239" t="s">
        <v>1149</v>
      </c>
      <c r="B142" s="237" t="s">
        <v>298</v>
      </c>
      <c r="C142" s="271">
        <v>43161</v>
      </c>
      <c r="D142" s="271">
        <v>43175</v>
      </c>
      <c r="E142" s="239" t="s">
        <v>1151</v>
      </c>
      <c r="F142" s="258">
        <v>23587.72</v>
      </c>
      <c r="G142" s="264">
        <v>23587.72</v>
      </c>
      <c r="H142" s="16">
        <f t="shared" si="2"/>
        <v>0</v>
      </c>
    </row>
    <row r="143" spans="1:9" x14ac:dyDescent="0.25">
      <c r="A143" s="239" t="s">
        <v>1150</v>
      </c>
      <c r="B143" s="237" t="s">
        <v>298</v>
      </c>
      <c r="C143" s="271">
        <v>43171</v>
      </c>
      <c r="D143" s="271">
        <v>43185</v>
      </c>
      <c r="E143" s="239" t="s">
        <v>1151</v>
      </c>
      <c r="F143" s="258">
        <v>32800.74</v>
      </c>
      <c r="G143" s="264">
        <v>32800.74</v>
      </c>
      <c r="H143" s="16">
        <f t="shared" si="2"/>
        <v>0</v>
      </c>
    </row>
    <row r="144" spans="1:9" x14ac:dyDescent="0.25">
      <c r="A144" s="241"/>
      <c r="B144" s="242" t="s">
        <v>298</v>
      </c>
      <c r="C144" s="273"/>
      <c r="D144" s="273"/>
      <c r="E144" s="241"/>
      <c r="F144" s="259"/>
      <c r="G144" s="265" t="s">
        <v>782</v>
      </c>
      <c r="H144" s="243">
        <f>SUM(H15:H25)</f>
        <v>191.09999999999991</v>
      </c>
    </row>
    <row r="145" spans="1:9" x14ac:dyDescent="0.25">
      <c r="A145" s="244"/>
      <c r="B145" s="191"/>
      <c r="C145" s="274"/>
      <c r="D145" s="274"/>
      <c r="E145" s="244"/>
      <c r="F145" s="260"/>
      <c r="G145" s="247"/>
      <c r="H145" s="245"/>
      <c r="I145" s="244"/>
    </row>
    <row r="146" spans="1:9" x14ac:dyDescent="0.25">
      <c r="A146" s="244"/>
      <c r="B146" s="191"/>
      <c r="C146" s="274"/>
      <c r="D146" s="274"/>
      <c r="E146" s="244"/>
      <c r="F146" s="260"/>
      <c r="G146" s="261"/>
      <c r="H146" s="245"/>
      <c r="I146" s="244"/>
    </row>
    <row r="147" spans="1:9" x14ac:dyDescent="0.25">
      <c r="A147" s="244"/>
      <c r="B147" s="191"/>
      <c r="C147" s="274"/>
      <c r="D147" s="274"/>
      <c r="E147" s="244"/>
      <c r="F147" s="260"/>
      <c r="G147" s="261"/>
      <c r="H147" s="245"/>
      <c r="I147" s="247"/>
    </row>
    <row r="148" spans="1:9" x14ac:dyDescent="0.25">
      <c r="A148" s="244"/>
      <c r="B148" s="191"/>
      <c r="C148" s="274"/>
      <c r="D148" s="274"/>
      <c r="E148" s="244"/>
      <c r="F148" s="261"/>
      <c r="G148" s="261"/>
      <c r="H148" s="280"/>
      <c r="I148" s="244"/>
    </row>
    <row r="149" spans="1:9" x14ac:dyDescent="0.25">
      <c r="A149" s="244"/>
      <c r="B149" s="247"/>
      <c r="C149" s="274"/>
      <c r="D149" s="274"/>
      <c r="E149" s="244"/>
      <c r="F149" s="261"/>
      <c r="G149" s="261"/>
      <c r="H149" s="245"/>
      <c r="I149" s="244"/>
    </row>
    <row r="150" spans="1:9" x14ac:dyDescent="0.25">
      <c r="A150" s="244"/>
      <c r="B150" s="247"/>
      <c r="C150" s="274"/>
      <c r="D150" s="274"/>
      <c r="E150" s="244"/>
      <c r="F150" s="261"/>
      <c r="G150" s="261"/>
      <c r="H150" s="245"/>
      <c r="I150" s="244"/>
    </row>
    <row r="151" spans="1:9" x14ac:dyDescent="0.25">
      <c r="A151" s="308" t="s">
        <v>1385</v>
      </c>
      <c r="B151" s="244">
        <v>5187.2700000000004</v>
      </c>
      <c r="C151" s="274"/>
      <c r="D151" s="274"/>
      <c r="E151" s="244"/>
      <c r="F151" s="261"/>
      <c r="G151" s="261"/>
      <c r="H151" s="245"/>
      <c r="I151" s="244"/>
    </row>
    <row r="152" spans="1:9" x14ac:dyDescent="0.25">
      <c r="A152" s="278" t="s">
        <v>1253</v>
      </c>
      <c r="B152" s="244">
        <v>5041.74</v>
      </c>
      <c r="C152" s="274"/>
      <c r="D152" s="274"/>
      <c r="E152" s="244"/>
      <c r="F152" s="261"/>
      <c r="G152" s="261"/>
      <c r="H152" s="245"/>
      <c r="I152" s="244"/>
    </row>
    <row r="153" spans="1:9" x14ac:dyDescent="0.25">
      <c r="A153" s="279" t="s">
        <v>1254</v>
      </c>
      <c r="B153" s="244">
        <v>5104.8599999999997</v>
      </c>
      <c r="C153" s="274"/>
      <c r="D153" s="274"/>
      <c r="E153" s="244"/>
      <c r="F153" s="261"/>
      <c r="G153" s="261"/>
      <c r="H153" s="245"/>
      <c r="I153" s="244"/>
    </row>
    <row r="154" spans="1:9" x14ac:dyDescent="0.25">
      <c r="A154" s="281" t="s">
        <v>1255</v>
      </c>
      <c r="B154" s="283">
        <v>3136.02</v>
      </c>
      <c r="C154" t="s">
        <v>1251</v>
      </c>
      <c r="D154" s="274"/>
      <c r="E154" s="244"/>
      <c r="F154" s="261"/>
      <c r="G154" s="261"/>
      <c r="H154" s="245"/>
      <c r="I154" s="244"/>
    </row>
    <row r="155" spans="1:9" ht="15.75" thickBot="1" x14ac:dyDescent="0.3">
      <c r="A155" s="281"/>
      <c r="B155" s="282">
        <f>G8+G10+G12+G18+G20+G22+G6</f>
        <v>3078.5699999999997</v>
      </c>
      <c r="C155" t="s">
        <v>1252</v>
      </c>
      <c r="D155" s="274"/>
      <c r="E155" s="244"/>
      <c r="F155" s="261"/>
      <c r="G155" s="261"/>
      <c r="H155" s="245"/>
      <c r="I155" s="244"/>
    </row>
    <row r="156" spans="1:9" x14ac:dyDescent="0.25">
      <c r="A156" s="281"/>
      <c r="B156" s="284">
        <f>B154-B155</f>
        <v>57.450000000000273</v>
      </c>
      <c r="C156" t="s">
        <v>1382</v>
      </c>
      <c r="D156" s="274"/>
      <c r="E156" s="244"/>
      <c r="F156" s="262"/>
      <c r="G156" s="262"/>
      <c r="H156" s="245"/>
      <c r="I156" s="244"/>
    </row>
    <row r="157" spans="1:9" x14ac:dyDescent="0.25">
      <c r="A157" s="244"/>
      <c r="C157"/>
      <c r="D157" s="274"/>
      <c r="E157" s="244"/>
      <c r="F157" s="262"/>
      <c r="G157" s="262"/>
      <c r="H157" s="245"/>
      <c r="I157" s="244"/>
    </row>
    <row r="158" spans="1:9" x14ac:dyDescent="0.25">
      <c r="A158" s="244"/>
      <c r="B158" s="244"/>
      <c r="C158" s="274"/>
      <c r="D158" s="274"/>
      <c r="E158" s="244"/>
      <c r="F158" s="262"/>
      <c r="G158" s="262"/>
      <c r="H158" s="245"/>
      <c r="I158" s="244"/>
    </row>
    <row r="159" spans="1:9" x14ac:dyDescent="0.25">
      <c r="A159" s="244"/>
      <c r="B159" s="244"/>
      <c r="C159" s="274"/>
      <c r="D159" s="274"/>
      <c r="E159" s="244"/>
      <c r="F159" s="262"/>
      <c r="G159" s="262"/>
      <c r="H159" s="245"/>
      <c r="I159" s="244"/>
    </row>
    <row r="160" spans="1:9" x14ac:dyDescent="0.25">
      <c r="A160" s="244"/>
      <c r="B160" s="244"/>
      <c r="C160" s="274"/>
      <c r="D160" s="274"/>
      <c r="E160" s="244"/>
      <c r="F160" s="262"/>
      <c r="G160" s="262"/>
      <c r="H160" s="246"/>
      <c r="I160" s="244"/>
    </row>
    <row r="161" spans="1:9" x14ac:dyDescent="0.25">
      <c r="A161" s="244"/>
      <c r="B161" s="244"/>
      <c r="C161" s="274"/>
      <c r="D161" s="274"/>
      <c r="E161" s="244"/>
      <c r="F161" s="262"/>
      <c r="G161" s="262"/>
      <c r="H161" s="244"/>
      <c r="I161" s="244"/>
    </row>
    <row r="162" spans="1:9" x14ac:dyDescent="0.25">
      <c r="A162" s="244"/>
      <c r="B162" s="244"/>
      <c r="C162" s="274"/>
      <c r="D162" s="274"/>
      <c r="E162" s="244"/>
      <c r="F162" s="262"/>
      <c r="G162" s="262"/>
      <c r="H162" s="244"/>
      <c r="I162" s="244"/>
    </row>
    <row r="163" spans="1:9" x14ac:dyDescent="0.25">
      <c r="A163" s="244"/>
      <c r="B163" s="244"/>
      <c r="C163" s="274"/>
      <c r="D163" s="274"/>
      <c r="E163" s="244"/>
      <c r="F163" s="262"/>
      <c r="G163" s="262"/>
      <c r="H163" s="244"/>
      <c r="I163" s="244"/>
    </row>
    <row r="164" spans="1:9" x14ac:dyDescent="0.25">
      <c r="A164" s="244"/>
      <c r="B164" s="244"/>
      <c r="C164" s="274"/>
      <c r="D164" s="274"/>
      <c r="E164" s="244"/>
      <c r="F164" s="262"/>
      <c r="G164" s="262"/>
      <c r="H164" s="244"/>
      <c r="I164" s="244"/>
    </row>
    <row r="165" spans="1:9" x14ac:dyDescent="0.25">
      <c r="A165" s="244"/>
      <c r="B165" s="244"/>
      <c r="C165" s="274"/>
      <c r="D165" s="274"/>
      <c r="E165" s="244"/>
      <c r="F165" s="262"/>
      <c r="G165" s="262"/>
      <c r="H165" s="244"/>
      <c r="I165" s="244"/>
    </row>
    <row r="166" spans="1:9" x14ac:dyDescent="0.25">
      <c r="A166" s="244"/>
      <c r="B166" s="244"/>
      <c r="C166" s="274"/>
      <c r="D166" s="274"/>
      <c r="E166" s="244"/>
      <c r="F166" s="262"/>
      <c r="G166" s="262"/>
      <c r="H166" s="244"/>
      <c r="I166" s="244"/>
    </row>
    <row r="167" spans="1:9" x14ac:dyDescent="0.25">
      <c r="A167" s="244"/>
      <c r="B167" s="244"/>
      <c r="C167" s="274"/>
      <c r="D167" s="274"/>
      <c r="E167" s="244"/>
      <c r="F167" s="262"/>
      <c r="G167" s="262"/>
      <c r="H167" s="244"/>
      <c r="I167" s="244"/>
    </row>
    <row r="168" spans="1:9" x14ac:dyDescent="0.25">
      <c r="A168" s="244"/>
      <c r="B168" s="244"/>
      <c r="C168" s="274"/>
      <c r="D168" s="274"/>
      <c r="E168" s="244"/>
      <c r="F168" s="262"/>
      <c r="G168" s="262"/>
      <c r="H168" s="244"/>
      <c r="I168" s="244"/>
    </row>
  </sheetData>
  <autoFilter ref="G1:G168" xr:uid="{00000000-0009-0000-0000-00000A000000}"/>
  <pageMargins left="0" right="0" top="0" bottom="0" header="0.31496062992125984" footer="0.31496062992125984"/>
  <pageSetup paperSize="9"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19"/>
  <sheetViews>
    <sheetView topLeftCell="A82" workbookViewId="0">
      <selection activeCell="F107" sqref="F107"/>
    </sheetView>
  </sheetViews>
  <sheetFormatPr defaultRowHeight="15" x14ac:dyDescent="0.25"/>
  <cols>
    <col min="1" max="1" width="20" style="288" bestFit="1" customWidth="1"/>
    <col min="2" max="2" width="16" style="288" bestFit="1" customWidth="1"/>
    <col min="3" max="3" width="13" style="288" bestFit="1" customWidth="1"/>
    <col min="4" max="4" width="29" style="288" bestFit="1" customWidth="1"/>
    <col min="5" max="5" width="16" style="288" bestFit="1" customWidth="1"/>
    <col min="6" max="6" width="27.28515625" style="288" customWidth="1"/>
    <col min="7" max="7" width="8.85546875" style="288"/>
  </cols>
  <sheetData>
    <row r="1" spans="1:6" ht="45" x14ac:dyDescent="0.25">
      <c r="A1" s="285" t="s">
        <v>1256</v>
      </c>
      <c r="B1" s="285" t="s">
        <v>1257</v>
      </c>
      <c r="C1" s="286" t="s">
        <v>1258</v>
      </c>
      <c r="D1" s="285" t="s">
        <v>1259</v>
      </c>
      <c r="E1" s="285" t="s">
        <v>4</v>
      </c>
      <c r="F1" s="287" t="s">
        <v>1260</v>
      </c>
    </row>
    <row r="2" spans="1:6" x14ac:dyDescent="0.25">
      <c r="A2" s="289" t="s">
        <v>1261</v>
      </c>
      <c r="B2" s="290">
        <v>43129</v>
      </c>
      <c r="C2" s="291">
        <v>-168.22</v>
      </c>
      <c r="D2" s="289" t="s">
        <v>1262</v>
      </c>
      <c r="E2" s="290">
        <v>43136</v>
      </c>
      <c r="F2" s="289"/>
    </row>
    <row r="3" spans="1:6" x14ac:dyDescent="0.25">
      <c r="A3" s="289" t="s">
        <v>1263</v>
      </c>
      <c r="B3" s="290">
        <v>42720</v>
      </c>
      <c r="C3" s="291">
        <v>-165.25</v>
      </c>
      <c r="D3" s="289" t="s">
        <v>1264</v>
      </c>
      <c r="E3" s="290">
        <v>42741</v>
      </c>
      <c r="F3" s="289"/>
    </row>
    <row r="4" spans="1:6" x14ac:dyDescent="0.25">
      <c r="A4" s="289" t="s">
        <v>1265</v>
      </c>
      <c r="B4" s="290">
        <v>42720</v>
      </c>
      <c r="C4" s="291">
        <v>-165.25</v>
      </c>
      <c r="D4" s="289" t="s">
        <v>1264</v>
      </c>
      <c r="E4" s="290">
        <v>42720</v>
      </c>
      <c r="F4" s="289"/>
    </row>
    <row r="5" spans="1:6" x14ac:dyDescent="0.25">
      <c r="A5" s="289" t="s">
        <v>1266</v>
      </c>
      <c r="B5" s="290">
        <v>42720</v>
      </c>
      <c r="C5" s="291">
        <v>-165.25</v>
      </c>
      <c r="D5" s="289" t="s">
        <v>1264</v>
      </c>
      <c r="E5" s="290">
        <v>42720</v>
      </c>
      <c r="F5" s="289"/>
    </row>
    <row r="6" spans="1:6" x14ac:dyDescent="0.25">
      <c r="A6" s="289" t="s">
        <v>1267</v>
      </c>
      <c r="B6" s="290">
        <v>42720</v>
      </c>
      <c r="C6" s="291">
        <v>-165.25</v>
      </c>
      <c r="D6" s="289" t="s">
        <v>1264</v>
      </c>
      <c r="E6" s="290">
        <v>42741</v>
      </c>
      <c r="F6" s="289"/>
    </row>
    <row r="7" spans="1:6" x14ac:dyDescent="0.25">
      <c r="A7" s="289" t="s">
        <v>1268</v>
      </c>
      <c r="B7" s="290">
        <v>42720</v>
      </c>
      <c r="C7" s="291">
        <v>-165.25</v>
      </c>
      <c r="D7" s="289" t="s">
        <v>1264</v>
      </c>
      <c r="E7" s="290">
        <v>42741</v>
      </c>
      <c r="F7" s="289"/>
    </row>
    <row r="8" spans="1:6" x14ac:dyDescent="0.25">
      <c r="A8" s="289" t="s">
        <v>1269</v>
      </c>
      <c r="B8" s="290">
        <v>42720</v>
      </c>
      <c r="C8" s="291">
        <v>-165.25</v>
      </c>
      <c r="D8" s="289" t="s">
        <v>1264</v>
      </c>
      <c r="E8" s="290">
        <v>42741</v>
      </c>
      <c r="F8" s="289"/>
    </row>
    <row r="9" spans="1:6" x14ac:dyDescent="0.25">
      <c r="A9" s="289" t="s">
        <v>1270</v>
      </c>
      <c r="B9" s="290">
        <v>43129</v>
      </c>
      <c r="C9" s="291">
        <v>-168.22</v>
      </c>
      <c r="D9" s="289" t="s">
        <v>1271</v>
      </c>
      <c r="E9" s="290">
        <v>43136</v>
      </c>
      <c r="F9" s="289"/>
    </row>
    <row r="10" spans="1:6" x14ac:dyDescent="0.25">
      <c r="A10" s="289" t="s">
        <v>1272</v>
      </c>
      <c r="B10" s="290">
        <v>42720</v>
      </c>
      <c r="C10" s="291">
        <v>-165.25</v>
      </c>
      <c r="D10" s="289" t="s">
        <v>1264</v>
      </c>
      <c r="E10" s="290">
        <v>42741</v>
      </c>
      <c r="F10" s="289"/>
    </row>
    <row r="11" spans="1:6" x14ac:dyDescent="0.25">
      <c r="A11" s="289" t="s">
        <v>1273</v>
      </c>
      <c r="B11" s="290">
        <v>43129</v>
      </c>
      <c r="C11" s="291">
        <v>-168.22</v>
      </c>
      <c r="D11" s="289" t="s">
        <v>1262</v>
      </c>
      <c r="E11" s="290">
        <v>43136</v>
      </c>
      <c r="F11" s="289"/>
    </row>
    <row r="12" spans="1:6" x14ac:dyDescent="0.25">
      <c r="A12" s="289" t="s">
        <v>1274</v>
      </c>
      <c r="B12" s="290">
        <v>43129</v>
      </c>
      <c r="C12" s="291">
        <v>-168.22</v>
      </c>
      <c r="D12" s="289" t="s">
        <v>1271</v>
      </c>
      <c r="E12" s="290">
        <v>43136</v>
      </c>
      <c r="F12" s="289"/>
    </row>
    <row r="13" spans="1:6" x14ac:dyDescent="0.25">
      <c r="A13" s="289" t="s">
        <v>1275</v>
      </c>
      <c r="B13" s="290">
        <v>42720</v>
      </c>
      <c r="C13" s="291">
        <v>-165.25</v>
      </c>
      <c r="D13" s="289" t="s">
        <v>1264</v>
      </c>
      <c r="E13" s="290">
        <v>42741</v>
      </c>
      <c r="F13" s="289"/>
    </row>
    <row r="14" spans="1:6" x14ac:dyDescent="0.25">
      <c r="A14" s="289" t="s">
        <v>1276</v>
      </c>
      <c r="B14" s="290">
        <v>43129</v>
      </c>
      <c r="C14" s="291">
        <v>-168.22</v>
      </c>
      <c r="D14" s="289" t="s">
        <v>1262</v>
      </c>
      <c r="E14" s="290">
        <v>43136</v>
      </c>
      <c r="F14" s="289"/>
    </row>
    <row r="15" spans="1:6" x14ac:dyDescent="0.25">
      <c r="A15" s="289" t="s">
        <v>1277</v>
      </c>
      <c r="B15" s="290">
        <v>43129</v>
      </c>
      <c r="C15" s="291">
        <v>-168.22</v>
      </c>
      <c r="D15" s="289" t="s">
        <v>1271</v>
      </c>
      <c r="E15" s="290">
        <v>43136</v>
      </c>
      <c r="F15" s="289"/>
    </row>
    <row r="16" spans="1:6" x14ac:dyDescent="0.25">
      <c r="A16" s="289" t="s">
        <v>1278</v>
      </c>
      <c r="B16" s="290">
        <v>43129</v>
      </c>
      <c r="C16" s="291">
        <v>-168.22</v>
      </c>
      <c r="D16" s="289" t="s">
        <v>1262</v>
      </c>
      <c r="E16" s="290">
        <v>43136</v>
      </c>
      <c r="F16" s="289"/>
    </row>
    <row r="17" spans="1:6" x14ac:dyDescent="0.25">
      <c r="A17" s="289" t="s">
        <v>1279</v>
      </c>
      <c r="B17" s="290">
        <v>43129</v>
      </c>
      <c r="C17" s="291">
        <v>-168.22</v>
      </c>
      <c r="D17" s="289" t="s">
        <v>1271</v>
      </c>
      <c r="E17" s="290">
        <v>43136</v>
      </c>
      <c r="F17" s="289"/>
    </row>
    <row r="18" spans="1:6" x14ac:dyDescent="0.25">
      <c r="A18" s="289" t="s">
        <v>1280</v>
      </c>
      <c r="B18" s="290">
        <v>43129</v>
      </c>
      <c r="C18" s="291">
        <v>-168.22</v>
      </c>
      <c r="D18" s="289" t="s">
        <v>1262</v>
      </c>
      <c r="E18" s="290">
        <v>43136</v>
      </c>
      <c r="F18" s="289"/>
    </row>
    <row r="19" spans="1:6" x14ac:dyDescent="0.25">
      <c r="A19" s="289" t="s">
        <v>1281</v>
      </c>
      <c r="B19" s="290">
        <v>43129</v>
      </c>
      <c r="C19" s="291">
        <v>-168.22</v>
      </c>
      <c r="D19" s="289" t="s">
        <v>1262</v>
      </c>
      <c r="E19" s="290">
        <v>43136</v>
      </c>
      <c r="F19" s="289"/>
    </row>
    <row r="20" spans="1:6" x14ac:dyDescent="0.25">
      <c r="A20" s="289" t="s">
        <v>1282</v>
      </c>
      <c r="B20" s="290">
        <v>43129</v>
      </c>
      <c r="C20" s="291">
        <v>-168.22</v>
      </c>
      <c r="D20" s="289" t="s">
        <v>1271</v>
      </c>
      <c r="E20" s="290">
        <v>43136</v>
      </c>
      <c r="F20" s="289"/>
    </row>
    <row r="21" spans="1:6" x14ac:dyDescent="0.25">
      <c r="A21" s="289" t="s">
        <v>1283</v>
      </c>
      <c r="B21" s="290">
        <v>43055</v>
      </c>
      <c r="C21" s="291">
        <v>-168.79</v>
      </c>
      <c r="D21" s="289" t="s">
        <v>1262</v>
      </c>
      <c r="E21" s="290">
        <v>43066</v>
      </c>
      <c r="F21" s="289"/>
    </row>
    <row r="22" spans="1:6" x14ac:dyDescent="0.25">
      <c r="A22" s="289" t="s">
        <v>1284</v>
      </c>
      <c r="B22" s="290">
        <v>43055</v>
      </c>
      <c r="C22" s="291">
        <v>-168.79</v>
      </c>
      <c r="D22" s="289" t="s">
        <v>1262</v>
      </c>
      <c r="E22" s="290">
        <v>43066</v>
      </c>
      <c r="F22" s="289"/>
    </row>
    <row r="23" spans="1:6" x14ac:dyDescent="0.25">
      <c r="A23" s="289" t="s">
        <v>1285</v>
      </c>
      <c r="B23" s="290">
        <v>43055</v>
      </c>
      <c r="C23" s="291">
        <v>-168.79</v>
      </c>
      <c r="D23" s="289" t="s">
        <v>1262</v>
      </c>
      <c r="E23" s="290">
        <v>43066</v>
      </c>
      <c r="F23" s="289"/>
    </row>
    <row r="24" spans="1:6" x14ac:dyDescent="0.25">
      <c r="A24" s="289" t="s">
        <v>1286</v>
      </c>
      <c r="B24" s="290">
        <v>43055</v>
      </c>
      <c r="C24" s="291">
        <v>-168.79</v>
      </c>
      <c r="D24" s="289" t="s">
        <v>1262</v>
      </c>
      <c r="E24" s="290">
        <v>43066</v>
      </c>
      <c r="F24" s="289"/>
    </row>
    <row r="25" spans="1:6" x14ac:dyDescent="0.25">
      <c r="A25" s="289" t="s">
        <v>1287</v>
      </c>
      <c r="B25" s="290">
        <v>43055</v>
      </c>
      <c r="C25" s="291">
        <v>-168.79</v>
      </c>
      <c r="D25" s="289" t="s">
        <v>1262</v>
      </c>
      <c r="E25" s="290">
        <v>43066</v>
      </c>
      <c r="F25" s="289"/>
    </row>
    <row r="26" spans="1:6" x14ac:dyDescent="0.25">
      <c r="A26" s="289" t="s">
        <v>1288</v>
      </c>
      <c r="B26" s="290">
        <v>43055</v>
      </c>
      <c r="C26" s="291">
        <v>-168.79</v>
      </c>
      <c r="D26" s="289" t="s">
        <v>1262</v>
      </c>
      <c r="E26" s="290">
        <v>43066</v>
      </c>
      <c r="F26" s="289"/>
    </row>
    <row r="27" spans="1:6" x14ac:dyDescent="0.25">
      <c r="A27" s="289" t="s">
        <v>1289</v>
      </c>
      <c r="B27" s="290">
        <v>43055</v>
      </c>
      <c r="C27" s="291">
        <v>-168.79</v>
      </c>
      <c r="D27" s="289" t="s">
        <v>1262</v>
      </c>
      <c r="E27" s="290">
        <v>43066</v>
      </c>
      <c r="F27" s="289"/>
    </row>
    <row r="28" spans="1:6" x14ac:dyDescent="0.25">
      <c r="A28" s="289" t="s">
        <v>1290</v>
      </c>
      <c r="B28" s="290">
        <v>43055</v>
      </c>
      <c r="C28" s="291">
        <v>-168.68</v>
      </c>
      <c r="D28" s="289" t="s">
        <v>1262</v>
      </c>
      <c r="E28" s="290">
        <v>43066</v>
      </c>
      <c r="F28" s="289"/>
    </row>
    <row r="29" spans="1:6" x14ac:dyDescent="0.25">
      <c r="A29" s="289" t="s">
        <v>1291</v>
      </c>
      <c r="B29" s="290">
        <v>43055</v>
      </c>
      <c r="C29" s="291">
        <v>-168.68</v>
      </c>
      <c r="D29" s="289" t="s">
        <v>1262</v>
      </c>
      <c r="E29" s="290">
        <v>43066</v>
      </c>
      <c r="F29" s="289"/>
    </row>
    <row r="30" spans="1:6" x14ac:dyDescent="0.25">
      <c r="A30" s="289" t="s">
        <v>1292</v>
      </c>
      <c r="B30" s="290">
        <v>43055</v>
      </c>
      <c r="C30" s="291">
        <v>-168.68</v>
      </c>
      <c r="D30" s="289" t="s">
        <v>1262</v>
      </c>
      <c r="E30" s="290">
        <v>43066</v>
      </c>
      <c r="F30" s="289"/>
    </row>
    <row r="31" spans="1:6" x14ac:dyDescent="0.25">
      <c r="A31" s="289" t="s">
        <v>1293</v>
      </c>
      <c r="B31" s="290">
        <v>43055</v>
      </c>
      <c r="C31" s="291">
        <v>-168.68</v>
      </c>
      <c r="D31" s="289" t="s">
        <v>1262</v>
      </c>
      <c r="E31" s="290">
        <v>43066</v>
      </c>
      <c r="F31" s="289"/>
    </row>
    <row r="32" spans="1:6" x14ac:dyDescent="0.25">
      <c r="A32" s="289" t="s">
        <v>1294</v>
      </c>
      <c r="B32" s="290">
        <v>43055</v>
      </c>
      <c r="C32" s="291">
        <v>-168.68</v>
      </c>
      <c r="D32" s="289" t="s">
        <v>1262</v>
      </c>
      <c r="E32" s="290">
        <v>43066</v>
      </c>
      <c r="F32" s="289"/>
    </row>
    <row r="33" spans="1:6" x14ac:dyDescent="0.25">
      <c r="A33" s="289" t="s">
        <v>1295</v>
      </c>
      <c r="B33" s="290">
        <v>43055</v>
      </c>
      <c r="C33" s="291">
        <v>-166.95</v>
      </c>
      <c r="D33" s="289" t="s">
        <v>1262</v>
      </c>
      <c r="E33" s="290">
        <v>43066</v>
      </c>
      <c r="F33" s="289"/>
    </row>
    <row r="34" spans="1:6" x14ac:dyDescent="0.25">
      <c r="A34" s="289" t="s">
        <v>1296</v>
      </c>
      <c r="B34" s="290">
        <v>43055</v>
      </c>
      <c r="C34" s="291">
        <v>-166.95</v>
      </c>
      <c r="D34" s="289" t="s">
        <v>1262</v>
      </c>
      <c r="E34" s="290">
        <v>43066</v>
      </c>
      <c r="F34" s="289"/>
    </row>
    <row r="35" spans="1:6" x14ac:dyDescent="0.25">
      <c r="A35" s="289" t="s">
        <v>1297</v>
      </c>
      <c r="B35" s="290">
        <v>43055</v>
      </c>
      <c r="C35" s="291">
        <v>-166.95</v>
      </c>
      <c r="D35" s="289" t="s">
        <v>1262</v>
      </c>
      <c r="E35" s="290">
        <v>43066</v>
      </c>
      <c r="F35" s="289"/>
    </row>
    <row r="36" spans="1:6" x14ac:dyDescent="0.25">
      <c r="A36" s="289" t="s">
        <v>1298</v>
      </c>
      <c r="B36" s="290">
        <v>43055</v>
      </c>
      <c r="C36" s="291">
        <v>-166.95</v>
      </c>
      <c r="D36" s="289" t="s">
        <v>1262</v>
      </c>
      <c r="E36" s="290">
        <v>43066</v>
      </c>
      <c r="F36" s="289"/>
    </row>
    <row r="37" spans="1:6" x14ac:dyDescent="0.25">
      <c r="A37" s="289" t="s">
        <v>1299</v>
      </c>
      <c r="B37" s="290">
        <v>43055</v>
      </c>
      <c r="C37" s="291">
        <v>-166.95</v>
      </c>
      <c r="D37" s="289" t="s">
        <v>1264</v>
      </c>
      <c r="E37" s="290">
        <v>43066</v>
      </c>
      <c r="F37" s="289"/>
    </row>
    <row r="38" spans="1:6" x14ac:dyDescent="0.25">
      <c r="A38" s="289" t="s">
        <v>1300</v>
      </c>
      <c r="B38" s="290">
        <v>43055</v>
      </c>
      <c r="C38" s="291">
        <v>-166.95</v>
      </c>
      <c r="D38" s="289" t="s">
        <v>1262</v>
      </c>
      <c r="E38" s="290">
        <v>43066</v>
      </c>
      <c r="F38" s="289"/>
    </row>
    <row r="39" spans="1:6" x14ac:dyDescent="0.25">
      <c r="A39" s="289" t="s">
        <v>1301</v>
      </c>
      <c r="B39" s="290">
        <v>43055</v>
      </c>
      <c r="C39" s="291">
        <v>-166.95</v>
      </c>
      <c r="D39" s="289" t="s">
        <v>1262</v>
      </c>
      <c r="E39" s="290">
        <v>43066</v>
      </c>
      <c r="F39" s="289"/>
    </row>
    <row r="40" spans="1:6" x14ac:dyDescent="0.25">
      <c r="A40" s="289" t="s">
        <v>1302</v>
      </c>
      <c r="B40" s="290">
        <v>43055</v>
      </c>
      <c r="C40" s="291">
        <v>-166.95</v>
      </c>
      <c r="D40" s="289" t="s">
        <v>1264</v>
      </c>
      <c r="E40" s="290">
        <v>43066</v>
      </c>
      <c r="F40" s="289"/>
    </row>
    <row r="41" spans="1:6" x14ac:dyDescent="0.25">
      <c r="A41" s="289" t="s">
        <v>1303</v>
      </c>
      <c r="B41" s="290">
        <v>43055</v>
      </c>
      <c r="C41" s="291">
        <v>-169.06</v>
      </c>
      <c r="D41" s="289" t="s">
        <v>1264</v>
      </c>
      <c r="E41" s="290">
        <v>43066</v>
      </c>
      <c r="F41" s="289"/>
    </row>
    <row r="42" spans="1:6" x14ac:dyDescent="0.25">
      <c r="A42" s="289" t="s">
        <v>1304</v>
      </c>
      <c r="B42" s="290">
        <v>43055</v>
      </c>
      <c r="C42" s="291">
        <v>-169.06</v>
      </c>
      <c r="D42" s="289" t="s">
        <v>1264</v>
      </c>
      <c r="E42" s="290">
        <v>43066</v>
      </c>
      <c r="F42" s="289"/>
    </row>
    <row r="43" spans="1:6" x14ac:dyDescent="0.25">
      <c r="A43" s="289" t="s">
        <v>1305</v>
      </c>
      <c r="B43" s="290">
        <v>43055</v>
      </c>
      <c r="C43" s="291">
        <v>-169.06</v>
      </c>
      <c r="D43" s="289" t="s">
        <v>1264</v>
      </c>
      <c r="E43" s="290">
        <v>43066</v>
      </c>
      <c r="F43" s="289"/>
    </row>
    <row r="44" spans="1:6" x14ac:dyDescent="0.25">
      <c r="A44" s="289" t="s">
        <v>1306</v>
      </c>
      <c r="B44" s="290">
        <v>43055</v>
      </c>
      <c r="C44" s="291">
        <v>-169.06</v>
      </c>
      <c r="D44" s="289" t="s">
        <v>1264</v>
      </c>
      <c r="E44" s="290">
        <v>43066</v>
      </c>
      <c r="F44" s="289"/>
    </row>
    <row r="45" spans="1:6" x14ac:dyDescent="0.25">
      <c r="A45" s="289" t="s">
        <v>1307</v>
      </c>
      <c r="B45" s="290">
        <v>43055</v>
      </c>
      <c r="C45" s="291">
        <v>-170.18</v>
      </c>
      <c r="D45" s="289" t="s">
        <v>1264</v>
      </c>
      <c r="E45" s="290">
        <v>43066</v>
      </c>
      <c r="F45" s="289"/>
    </row>
    <row r="46" spans="1:6" x14ac:dyDescent="0.25">
      <c r="A46" s="289" t="s">
        <v>1308</v>
      </c>
      <c r="B46" s="290">
        <v>43055</v>
      </c>
      <c r="C46" s="291">
        <v>-170.18</v>
      </c>
      <c r="D46" s="289" t="s">
        <v>1264</v>
      </c>
      <c r="E46" s="290">
        <v>43066</v>
      </c>
      <c r="F46" s="289"/>
    </row>
    <row r="47" spans="1:6" x14ac:dyDescent="0.25">
      <c r="A47" s="289" t="s">
        <v>1309</v>
      </c>
      <c r="B47" s="290">
        <v>43055</v>
      </c>
      <c r="C47" s="291">
        <v>-170.47</v>
      </c>
      <c r="D47" s="289" t="s">
        <v>1264</v>
      </c>
      <c r="E47" s="290">
        <v>43066</v>
      </c>
      <c r="F47" s="289"/>
    </row>
    <row r="48" spans="1:6" x14ac:dyDescent="0.25">
      <c r="A48" s="289" t="s">
        <v>1310</v>
      </c>
      <c r="B48" s="290">
        <v>43055</v>
      </c>
      <c r="C48" s="291">
        <v>-170.47</v>
      </c>
      <c r="D48" s="289" t="s">
        <v>1264</v>
      </c>
      <c r="E48" s="290">
        <v>43066</v>
      </c>
      <c r="F48" s="289"/>
    </row>
    <row r="49" spans="1:6" x14ac:dyDescent="0.25">
      <c r="A49" s="289" t="s">
        <v>1311</v>
      </c>
      <c r="B49" s="290">
        <v>43055</v>
      </c>
      <c r="C49" s="291">
        <v>-170.47</v>
      </c>
      <c r="D49" s="289" t="s">
        <v>1264</v>
      </c>
      <c r="E49" s="290">
        <v>43066</v>
      </c>
      <c r="F49" s="289"/>
    </row>
    <row r="50" spans="1:6" x14ac:dyDescent="0.25">
      <c r="A50" s="289" t="s">
        <v>1312</v>
      </c>
      <c r="B50" s="290">
        <v>43055</v>
      </c>
      <c r="C50" s="291">
        <v>-170.47</v>
      </c>
      <c r="D50" s="289" t="s">
        <v>1264</v>
      </c>
      <c r="E50" s="290">
        <v>43066</v>
      </c>
      <c r="F50" s="289"/>
    </row>
    <row r="51" spans="1:6" x14ac:dyDescent="0.25">
      <c r="A51" s="289" t="s">
        <v>1313</v>
      </c>
      <c r="B51" s="290">
        <v>43055</v>
      </c>
      <c r="C51" s="291">
        <v>-170.47</v>
      </c>
      <c r="D51" s="289" t="s">
        <v>1264</v>
      </c>
      <c r="E51" s="290">
        <v>43066</v>
      </c>
      <c r="F51" s="289"/>
    </row>
    <row r="52" spans="1:6" x14ac:dyDescent="0.25">
      <c r="A52" s="289" t="s">
        <v>1314</v>
      </c>
      <c r="B52" s="290">
        <v>43055</v>
      </c>
      <c r="C52" s="291">
        <v>-170.47</v>
      </c>
      <c r="D52" s="289" t="s">
        <v>1264</v>
      </c>
      <c r="E52" s="290">
        <v>43066</v>
      </c>
      <c r="F52" s="289"/>
    </row>
    <row r="53" spans="1:6" x14ac:dyDescent="0.25">
      <c r="A53" s="289" t="s">
        <v>1315</v>
      </c>
      <c r="B53" s="290">
        <v>43055</v>
      </c>
      <c r="C53" s="291">
        <v>-168.79</v>
      </c>
      <c r="D53" s="289" t="s">
        <v>1264</v>
      </c>
      <c r="E53" s="290">
        <v>43066</v>
      </c>
      <c r="F53" s="289"/>
    </row>
    <row r="54" spans="1:6" x14ac:dyDescent="0.25">
      <c r="A54" s="289" t="s">
        <v>1316</v>
      </c>
      <c r="B54" s="290">
        <v>43055</v>
      </c>
      <c r="C54" s="291">
        <v>-168.79</v>
      </c>
      <c r="D54" s="289" t="s">
        <v>1264</v>
      </c>
      <c r="E54" s="290">
        <v>43066</v>
      </c>
      <c r="F54" s="289"/>
    </row>
    <row r="55" spans="1:6" x14ac:dyDescent="0.25">
      <c r="A55" s="289" t="s">
        <v>1317</v>
      </c>
      <c r="B55" s="290">
        <v>43055</v>
      </c>
      <c r="C55" s="291">
        <v>-168.79</v>
      </c>
      <c r="D55" s="289" t="s">
        <v>1264</v>
      </c>
      <c r="E55" s="290">
        <v>43066</v>
      </c>
      <c r="F55" s="289"/>
    </row>
    <row r="56" spans="1:6" x14ac:dyDescent="0.25">
      <c r="A56" s="289" t="s">
        <v>1318</v>
      </c>
      <c r="B56" s="290">
        <v>43055</v>
      </c>
      <c r="C56" s="291">
        <v>-168.79</v>
      </c>
      <c r="D56" s="289" t="s">
        <v>1264</v>
      </c>
      <c r="E56" s="290">
        <v>43066</v>
      </c>
      <c r="F56" s="289"/>
    </row>
    <row r="57" spans="1:6" x14ac:dyDescent="0.25">
      <c r="A57" s="289" t="s">
        <v>1319</v>
      </c>
      <c r="B57" s="290">
        <v>43055</v>
      </c>
      <c r="C57" s="291">
        <v>-168.68</v>
      </c>
      <c r="D57" s="289" t="s">
        <v>1264</v>
      </c>
      <c r="E57" s="290">
        <v>43066</v>
      </c>
      <c r="F57" s="289"/>
    </row>
    <row r="58" spans="1:6" x14ac:dyDescent="0.25">
      <c r="A58" s="289" t="s">
        <v>1320</v>
      </c>
      <c r="B58" s="290">
        <v>43055</v>
      </c>
      <c r="C58" s="291">
        <v>-168.68</v>
      </c>
      <c r="D58" s="289" t="s">
        <v>1264</v>
      </c>
      <c r="E58" s="290">
        <v>43066</v>
      </c>
      <c r="F58" s="289"/>
    </row>
    <row r="59" spans="1:6" x14ac:dyDescent="0.25">
      <c r="A59" s="289" t="s">
        <v>1321</v>
      </c>
      <c r="B59" s="290">
        <v>43055</v>
      </c>
      <c r="C59" s="291">
        <v>-166.95</v>
      </c>
      <c r="D59" s="289" t="s">
        <v>1264</v>
      </c>
      <c r="E59" s="290">
        <v>43066</v>
      </c>
      <c r="F59" s="289"/>
    </row>
    <row r="60" spans="1:6" x14ac:dyDescent="0.25">
      <c r="A60" s="289" t="s">
        <v>1322</v>
      </c>
      <c r="B60" s="290">
        <v>43055</v>
      </c>
      <c r="C60" s="291">
        <v>-166.95</v>
      </c>
      <c r="D60" s="289" t="s">
        <v>1264</v>
      </c>
      <c r="E60" s="290">
        <v>43066</v>
      </c>
      <c r="F60" s="289"/>
    </row>
    <row r="61" spans="1:6" x14ac:dyDescent="0.25">
      <c r="A61" s="289" t="s">
        <v>1323</v>
      </c>
      <c r="B61" s="290">
        <v>43129</v>
      </c>
      <c r="C61" s="291">
        <v>-169.99</v>
      </c>
      <c r="D61" s="289" t="s">
        <v>1262</v>
      </c>
      <c r="E61" s="290">
        <v>43136</v>
      </c>
      <c r="F61" s="289"/>
    </row>
    <row r="62" spans="1:6" x14ac:dyDescent="0.25">
      <c r="A62" s="289" t="s">
        <v>1324</v>
      </c>
      <c r="B62" s="290">
        <v>43129</v>
      </c>
      <c r="C62" s="291">
        <v>-169.99</v>
      </c>
      <c r="D62" s="289" t="s">
        <v>1262</v>
      </c>
      <c r="E62" s="290">
        <v>43136</v>
      </c>
      <c r="F62" s="289"/>
    </row>
    <row r="63" spans="1:6" x14ac:dyDescent="0.25">
      <c r="A63" s="289" t="s">
        <v>1325</v>
      </c>
      <c r="B63" s="290">
        <v>43129</v>
      </c>
      <c r="C63" s="291">
        <v>-169.99</v>
      </c>
      <c r="D63" s="289" t="s">
        <v>1262</v>
      </c>
      <c r="E63" s="290">
        <v>43136</v>
      </c>
      <c r="F63" s="289"/>
    </row>
    <row r="64" spans="1:6" x14ac:dyDescent="0.25">
      <c r="A64" s="289" t="s">
        <v>1326</v>
      </c>
      <c r="B64" s="290">
        <v>43129</v>
      </c>
      <c r="C64" s="291">
        <v>-169.99</v>
      </c>
      <c r="D64" s="289" t="s">
        <v>1271</v>
      </c>
      <c r="E64" s="290">
        <v>43136</v>
      </c>
      <c r="F64" s="289"/>
    </row>
    <row r="65" spans="1:6" x14ac:dyDescent="0.25">
      <c r="A65" s="289" t="s">
        <v>1327</v>
      </c>
      <c r="B65" s="290">
        <v>43129</v>
      </c>
      <c r="C65" s="291">
        <v>-169.99</v>
      </c>
      <c r="D65" s="289" t="s">
        <v>1262</v>
      </c>
      <c r="E65" s="290">
        <v>43136</v>
      </c>
      <c r="F65" s="289"/>
    </row>
    <row r="66" spans="1:6" x14ac:dyDescent="0.25">
      <c r="A66" s="289" t="s">
        <v>1328</v>
      </c>
      <c r="B66" s="290">
        <v>43129</v>
      </c>
      <c r="C66" s="291">
        <v>-169.99</v>
      </c>
      <c r="D66" s="289" t="s">
        <v>1271</v>
      </c>
      <c r="E66" s="290">
        <v>43154</v>
      </c>
      <c r="F66" s="289"/>
    </row>
    <row r="67" spans="1:6" x14ac:dyDescent="0.25">
      <c r="A67" s="289" t="s">
        <v>1329</v>
      </c>
      <c r="B67" s="290">
        <v>43129</v>
      </c>
      <c r="C67" s="291">
        <v>-169.99</v>
      </c>
      <c r="D67" s="289" t="s">
        <v>1271</v>
      </c>
      <c r="E67" s="290">
        <v>43136</v>
      </c>
      <c r="F67" s="289"/>
    </row>
    <row r="68" spans="1:6" x14ac:dyDescent="0.25">
      <c r="A68" s="289" t="s">
        <v>1330</v>
      </c>
      <c r="B68" s="290">
        <v>43129</v>
      </c>
      <c r="C68" s="291">
        <v>-169.99</v>
      </c>
      <c r="D68" s="289" t="s">
        <v>1271</v>
      </c>
      <c r="E68" s="290">
        <v>43136</v>
      </c>
      <c r="F68" s="289"/>
    </row>
    <row r="69" spans="1:6" x14ac:dyDescent="0.25">
      <c r="A69" s="289" t="s">
        <v>1331</v>
      </c>
      <c r="B69" s="290">
        <v>43129</v>
      </c>
      <c r="C69" s="291">
        <v>-169.99</v>
      </c>
      <c r="D69" s="289" t="s">
        <v>1271</v>
      </c>
      <c r="E69" s="290">
        <v>43136</v>
      </c>
      <c r="F69" s="289"/>
    </row>
    <row r="70" spans="1:6" x14ac:dyDescent="0.25">
      <c r="A70" s="289" t="s">
        <v>1332</v>
      </c>
      <c r="B70" s="290">
        <v>43129</v>
      </c>
      <c r="C70" s="291">
        <v>-169.99</v>
      </c>
      <c r="D70" s="289" t="s">
        <v>1271</v>
      </c>
      <c r="E70" s="290">
        <v>43136</v>
      </c>
      <c r="F70" s="289"/>
    </row>
    <row r="71" spans="1:6" x14ac:dyDescent="0.25">
      <c r="A71" s="289" t="s">
        <v>1333</v>
      </c>
      <c r="B71" s="290">
        <v>43129</v>
      </c>
      <c r="C71" s="291">
        <v>-172.36</v>
      </c>
      <c r="D71" s="289" t="s">
        <v>1271</v>
      </c>
      <c r="E71" s="290">
        <v>43136</v>
      </c>
      <c r="F71" s="289"/>
    </row>
    <row r="72" spans="1:6" x14ac:dyDescent="0.25">
      <c r="A72" s="289" t="s">
        <v>1334</v>
      </c>
      <c r="B72" s="290">
        <v>43129</v>
      </c>
      <c r="C72" s="291">
        <v>-172.36</v>
      </c>
      <c r="D72" s="289" t="s">
        <v>1271</v>
      </c>
      <c r="E72" s="290">
        <v>43136</v>
      </c>
      <c r="F72" s="289"/>
    </row>
    <row r="73" spans="1:6" x14ac:dyDescent="0.25">
      <c r="A73" s="289" t="s">
        <v>1335</v>
      </c>
      <c r="B73" s="290">
        <v>43129</v>
      </c>
      <c r="C73" s="291">
        <v>-172.36</v>
      </c>
      <c r="D73" s="289" t="s">
        <v>1271</v>
      </c>
      <c r="E73" s="290">
        <v>43136</v>
      </c>
      <c r="F73" s="289"/>
    </row>
    <row r="74" spans="1:6" x14ac:dyDescent="0.25">
      <c r="A74" s="289" t="s">
        <v>1336</v>
      </c>
      <c r="B74" s="290">
        <v>43129</v>
      </c>
      <c r="C74" s="291">
        <v>-172.36</v>
      </c>
      <c r="D74" s="289" t="s">
        <v>1271</v>
      </c>
      <c r="E74" s="290">
        <v>43136</v>
      </c>
      <c r="F74" s="289"/>
    </row>
    <row r="75" spans="1:6" x14ac:dyDescent="0.25">
      <c r="A75" s="289" t="s">
        <v>1337</v>
      </c>
      <c r="B75" s="290">
        <v>43129</v>
      </c>
      <c r="C75" s="291">
        <v>-172.36</v>
      </c>
      <c r="D75" s="289" t="s">
        <v>1271</v>
      </c>
      <c r="E75" s="290">
        <v>43136</v>
      </c>
      <c r="F75" s="289"/>
    </row>
    <row r="76" spans="1:6" x14ac:dyDescent="0.25">
      <c r="A76" s="289" t="s">
        <v>1338</v>
      </c>
      <c r="B76" s="290">
        <v>43129</v>
      </c>
      <c r="C76" s="291">
        <v>-172.36</v>
      </c>
      <c r="D76" s="289" t="s">
        <v>1271</v>
      </c>
      <c r="E76" s="290">
        <v>43136</v>
      </c>
      <c r="F76" s="289"/>
    </row>
    <row r="77" spans="1:6" x14ac:dyDescent="0.25">
      <c r="A77" s="289" t="s">
        <v>1339</v>
      </c>
      <c r="B77" s="290">
        <v>43129</v>
      </c>
      <c r="C77" s="291">
        <v>-172.36</v>
      </c>
      <c r="D77" s="289" t="s">
        <v>1271</v>
      </c>
      <c r="E77" s="290">
        <v>43136</v>
      </c>
      <c r="F77" s="289"/>
    </row>
    <row r="78" spans="1:6" x14ac:dyDescent="0.25">
      <c r="A78" s="289" t="s">
        <v>1340</v>
      </c>
      <c r="B78" s="290">
        <v>43129</v>
      </c>
      <c r="C78" s="291">
        <v>-172.36</v>
      </c>
      <c r="D78" s="289" t="s">
        <v>1271</v>
      </c>
      <c r="E78" s="290">
        <v>43136</v>
      </c>
      <c r="F78" s="289"/>
    </row>
    <row r="79" spans="1:6" x14ac:dyDescent="0.25">
      <c r="A79" s="289" t="s">
        <v>1341</v>
      </c>
      <c r="B79" s="290">
        <v>43129</v>
      </c>
      <c r="C79" s="291">
        <v>-172.36</v>
      </c>
      <c r="D79" s="289" t="s">
        <v>1271</v>
      </c>
      <c r="E79" s="290">
        <v>43136</v>
      </c>
      <c r="F79" s="289"/>
    </row>
    <row r="80" spans="1:6" x14ac:dyDescent="0.25">
      <c r="A80" s="289" t="s">
        <v>1342</v>
      </c>
      <c r="B80" s="290">
        <v>43129</v>
      </c>
      <c r="C80" s="291">
        <v>-172.36</v>
      </c>
      <c r="D80" s="289" t="s">
        <v>1262</v>
      </c>
      <c r="E80" s="290">
        <v>43136</v>
      </c>
      <c r="F80" s="289"/>
    </row>
    <row r="81" spans="1:7" x14ac:dyDescent="0.25">
      <c r="A81" s="289" t="s">
        <v>1343</v>
      </c>
      <c r="B81" s="290">
        <v>43129</v>
      </c>
      <c r="C81" s="291">
        <v>-172.36</v>
      </c>
      <c r="D81" s="289" t="s">
        <v>1262</v>
      </c>
      <c r="E81" s="290">
        <v>43136</v>
      </c>
      <c r="F81" s="289"/>
    </row>
    <row r="82" spans="1:7" x14ac:dyDescent="0.25">
      <c r="A82" s="289" t="s">
        <v>1344</v>
      </c>
      <c r="B82" s="290">
        <v>43129</v>
      </c>
      <c r="C82" s="291">
        <v>-172.36</v>
      </c>
      <c r="D82" s="289" t="s">
        <v>1271</v>
      </c>
      <c r="E82" s="290">
        <v>43136</v>
      </c>
      <c r="F82" s="289"/>
    </row>
    <row r="83" spans="1:7" x14ac:dyDescent="0.25">
      <c r="A83" s="289" t="s">
        <v>1345</v>
      </c>
      <c r="B83" s="290">
        <v>43129</v>
      </c>
      <c r="C83" s="291">
        <v>-169.99</v>
      </c>
      <c r="D83" s="289" t="s">
        <v>1271</v>
      </c>
      <c r="E83" s="290">
        <v>43136</v>
      </c>
      <c r="F83" s="289"/>
    </row>
    <row r="84" spans="1:7" x14ac:dyDescent="0.25">
      <c r="A84" s="289" t="s">
        <v>1346</v>
      </c>
      <c r="B84" s="290">
        <v>42551</v>
      </c>
      <c r="C84" s="291">
        <v>-24.5</v>
      </c>
      <c r="D84" s="289" t="s">
        <v>1347</v>
      </c>
      <c r="E84" s="290">
        <v>42572</v>
      </c>
      <c r="F84" s="289"/>
    </row>
    <row r="85" spans="1:7" x14ac:dyDescent="0.25">
      <c r="A85" s="289" t="s">
        <v>1348</v>
      </c>
      <c r="B85" s="290">
        <v>43122</v>
      </c>
      <c r="C85" s="291">
        <v>-3809.73</v>
      </c>
      <c r="D85" s="289" t="s">
        <v>1349</v>
      </c>
      <c r="E85" s="290">
        <v>43122</v>
      </c>
      <c r="F85" s="289"/>
    </row>
    <row r="86" spans="1:7" x14ac:dyDescent="0.25">
      <c r="A86" s="289" t="s">
        <v>1350</v>
      </c>
      <c r="B86" s="290">
        <v>43111</v>
      </c>
      <c r="C86" s="291">
        <v>-4741.42</v>
      </c>
      <c r="D86" s="289" t="s">
        <v>1347</v>
      </c>
      <c r="E86" s="290">
        <v>43111</v>
      </c>
      <c r="F86" s="289"/>
    </row>
    <row r="87" spans="1:7" x14ac:dyDescent="0.25">
      <c r="A87" s="289" t="s">
        <v>1351</v>
      </c>
      <c r="B87" s="290">
        <v>43181</v>
      </c>
      <c r="C87" s="291">
        <v>-80223.259999999995</v>
      </c>
      <c r="D87" s="289" t="s">
        <v>1352</v>
      </c>
      <c r="E87" s="290">
        <v>43188</v>
      </c>
      <c r="F87" s="289"/>
    </row>
    <row r="88" spans="1:7" x14ac:dyDescent="0.25">
      <c r="A88" s="289" t="s">
        <v>1353</v>
      </c>
      <c r="B88" s="290">
        <v>42559</v>
      </c>
      <c r="C88" s="291">
        <v>-6396.42</v>
      </c>
      <c r="D88" s="289" t="s">
        <v>1347</v>
      </c>
      <c r="E88" s="290">
        <v>42580</v>
      </c>
      <c r="F88" s="289">
        <v>6396.42</v>
      </c>
      <c r="G88" s="288" t="s">
        <v>1387</v>
      </c>
    </row>
    <row r="89" spans="1:7" x14ac:dyDescent="0.25">
      <c r="A89" s="289" t="s">
        <v>1354</v>
      </c>
      <c r="B89" s="290">
        <v>42761</v>
      </c>
      <c r="C89" s="291">
        <v>-4372.5</v>
      </c>
      <c r="D89" s="289" t="s">
        <v>1347</v>
      </c>
      <c r="E89" s="290">
        <v>42782</v>
      </c>
      <c r="F89" s="289"/>
    </row>
    <row r="90" spans="1:7" x14ac:dyDescent="0.25">
      <c r="A90" s="289" t="s">
        <v>1355</v>
      </c>
      <c r="B90" s="290">
        <v>42648</v>
      </c>
      <c r="C90" s="291">
        <v>-10198.58</v>
      </c>
      <c r="D90" s="289" t="s">
        <v>1347</v>
      </c>
      <c r="E90" s="290">
        <v>42669</v>
      </c>
      <c r="F90" s="289"/>
    </row>
    <row r="91" spans="1:7" x14ac:dyDescent="0.25">
      <c r="A91" s="289" t="s">
        <v>1356</v>
      </c>
      <c r="B91" s="290">
        <v>43111</v>
      </c>
      <c r="C91" s="291">
        <v>-1545.92</v>
      </c>
      <c r="D91" s="289" t="s">
        <v>1347</v>
      </c>
      <c r="E91" s="290">
        <v>43111</v>
      </c>
      <c r="F91" s="289"/>
    </row>
    <row r="92" spans="1:7" x14ac:dyDescent="0.25">
      <c r="A92" s="289" t="s">
        <v>1357</v>
      </c>
      <c r="B92" s="290">
        <v>43014</v>
      </c>
      <c r="C92" s="291">
        <v>-1990.88</v>
      </c>
      <c r="D92" s="289" t="s">
        <v>1349</v>
      </c>
      <c r="E92" s="290">
        <v>43014</v>
      </c>
      <c r="F92" s="292">
        <f>57.93</f>
        <v>57.93</v>
      </c>
      <c r="G92" s="288" t="s">
        <v>1670</v>
      </c>
    </row>
    <row r="93" spans="1:7" x14ac:dyDescent="0.25">
      <c r="A93" s="289" t="s">
        <v>1358</v>
      </c>
      <c r="B93" s="290">
        <v>43122</v>
      </c>
      <c r="C93" s="291">
        <v>-1228.0999999999999</v>
      </c>
      <c r="D93" s="289" t="s">
        <v>1349</v>
      </c>
      <c r="E93" s="290">
        <v>43122</v>
      </c>
      <c r="F93" s="289"/>
    </row>
    <row r="94" spans="1:7" x14ac:dyDescent="0.25">
      <c r="A94" s="289" t="s">
        <v>1359</v>
      </c>
      <c r="B94" s="290">
        <v>43181</v>
      </c>
      <c r="C94" s="291">
        <v>-30376.87</v>
      </c>
      <c r="D94" s="289" t="s">
        <v>1352</v>
      </c>
      <c r="E94" s="290">
        <v>43188</v>
      </c>
      <c r="F94" s="289"/>
    </row>
    <row r="95" spans="1:7" x14ac:dyDescent="0.25">
      <c r="A95" s="293" t="s">
        <v>1360</v>
      </c>
      <c r="B95" s="294">
        <v>42468</v>
      </c>
      <c r="C95" s="295">
        <v>-264.2</v>
      </c>
      <c r="D95" s="293" t="s">
        <v>1347</v>
      </c>
      <c r="E95" s="294">
        <v>42489</v>
      </c>
      <c r="F95" s="296" t="s">
        <v>1361</v>
      </c>
    </row>
    <row r="96" spans="1:7" x14ac:dyDescent="0.25">
      <c r="A96" s="289" t="s">
        <v>1362</v>
      </c>
      <c r="B96" s="290">
        <v>42559</v>
      </c>
      <c r="C96" s="291">
        <v>-1967.97</v>
      </c>
      <c r="D96" s="289" t="s">
        <v>1347</v>
      </c>
      <c r="E96" s="290">
        <v>42580</v>
      </c>
      <c r="F96" s="289"/>
    </row>
    <row r="97" spans="1:6" x14ac:dyDescent="0.25">
      <c r="A97" s="289" t="s">
        <v>1363</v>
      </c>
      <c r="B97" s="290">
        <v>42761</v>
      </c>
      <c r="C97" s="291">
        <v>-1432.64</v>
      </c>
      <c r="D97" s="289" t="s">
        <v>1271</v>
      </c>
      <c r="E97" s="290">
        <v>42782</v>
      </c>
      <c r="F97" s="289"/>
    </row>
    <row r="98" spans="1:6" x14ac:dyDescent="0.25">
      <c r="A98" s="289" t="s">
        <v>1364</v>
      </c>
      <c r="B98" s="290">
        <v>42647</v>
      </c>
      <c r="C98" s="291">
        <v>-3689.5</v>
      </c>
      <c r="D98" s="289" t="s">
        <v>1347</v>
      </c>
      <c r="E98" s="290">
        <v>42668</v>
      </c>
      <c r="F98" s="289"/>
    </row>
    <row r="99" spans="1:6" x14ac:dyDescent="0.25">
      <c r="A99" s="289" t="s">
        <v>1365</v>
      </c>
      <c r="B99" s="290">
        <v>43180</v>
      </c>
      <c r="C99" s="291">
        <v>-112.1</v>
      </c>
      <c r="D99" s="289" t="s">
        <v>1366</v>
      </c>
      <c r="E99" s="290">
        <v>43174</v>
      </c>
      <c r="F99" s="289"/>
    </row>
    <row r="100" spans="1:6" x14ac:dyDescent="0.25">
      <c r="A100" s="289" t="s">
        <v>1367</v>
      </c>
      <c r="B100" s="290">
        <v>43160</v>
      </c>
      <c r="C100" s="291">
        <v>-331.96</v>
      </c>
      <c r="D100" s="289" t="s">
        <v>1352</v>
      </c>
      <c r="E100" s="290">
        <v>43174</v>
      </c>
      <c r="F100" s="289"/>
    </row>
    <row r="101" spans="1:6" x14ac:dyDescent="0.25">
      <c r="A101" s="289" t="s">
        <v>1368</v>
      </c>
      <c r="B101" s="290">
        <v>43122</v>
      </c>
      <c r="C101" s="291">
        <v>-10.75</v>
      </c>
      <c r="D101" s="289" t="s">
        <v>1349</v>
      </c>
      <c r="E101" s="290">
        <v>43122</v>
      </c>
      <c r="F101" s="292">
        <v>1</v>
      </c>
    </row>
    <row r="102" spans="1:6" x14ac:dyDescent="0.25">
      <c r="A102" s="289" t="s">
        <v>1369</v>
      </c>
      <c r="B102" s="290">
        <v>43014</v>
      </c>
      <c r="C102" s="291">
        <v>-18.989999999999998</v>
      </c>
      <c r="D102" s="289" t="s">
        <v>1370</v>
      </c>
      <c r="E102" s="290">
        <v>43014</v>
      </c>
      <c r="F102" s="292">
        <v>3.75</v>
      </c>
    </row>
    <row r="103" spans="1:6" x14ac:dyDescent="0.25">
      <c r="A103" s="289" t="s">
        <v>1371</v>
      </c>
      <c r="B103" s="290">
        <v>42648</v>
      </c>
      <c r="C103" s="291">
        <v>-15.14</v>
      </c>
      <c r="D103" s="289" t="s">
        <v>1347</v>
      </c>
      <c r="E103" s="290">
        <v>42669</v>
      </c>
      <c r="F103" s="289"/>
    </row>
    <row r="104" spans="1:6" x14ac:dyDescent="0.25">
      <c r="A104" s="297" t="s">
        <v>1372</v>
      </c>
      <c r="B104" s="298" t="s">
        <v>1352</v>
      </c>
      <c r="C104" s="299">
        <v>-166608.43</v>
      </c>
      <c r="D104" s="298" t="s">
        <v>1352</v>
      </c>
      <c r="E104" s="298" t="s">
        <v>1352</v>
      </c>
      <c r="F104" s="289"/>
    </row>
    <row r="105" spans="1:6" x14ac:dyDescent="0.25">
      <c r="A105" s="296" t="s">
        <v>1373</v>
      </c>
      <c r="B105" s="289"/>
      <c r="C105" s="289"/>
      <c r="D105" s="296" t="s">
        <v>1374</v>
      </c>
      <c r="E105" s="289"/>
      <c r="F105" s="300">
        <v>185.87</v>
      </c>
    </row>
    <row r="106" spans="1:6" x14ac:dyDescent="0.25">
      <c r="A106" s="289"/>
      <c r="B106" s="289"/>
      <c r="C106" s="289">
        <v>-248.55</v>
      </c>
      <c r="D106" s="289"/>
      <c r="E106" s="289"/>
      <c r="F106" s="301">
        <f>SUM(F92:F105)</f>
        <v>248.55</v>
      </c>
    </row>
    <row r="107" spans="1:6" x14ac:dyDescent="0.25">
      <c r="A107" s="289"/>
      <c r="B107" s="289"/>
      <c r="C107" s="302">
        <f>SUM(C104:C106)</f>
        <v>-166856.97999999998</v>
      </c>
      <c r="D107" s="289"/>
      <c r="E107" s="289"/>
      <c r="F107" s="289"/>
    </row>
    <row r="114" spans="1:5" x14ac:dyDescent="0.25">
      <c r="A114" s="288" t="s">
        <v>1375</v>
      </c>
      <c r="D114" s="288" t="s">
        <v>1376</v>
      </c>
    </row>
    <row r="115" spans="1:5" x14ac:dyDescent="0.25">
      <c r="A115" s="303">
        <v>166608.43</v>
      </c>
      <c r="D115" s="303">
        <v>51215.11</v>
      </c>
      <c r="E115" s="288" t="s">
        <v>1379</v>
      </c>
    </row>
    <row r="116" spans="1:5" x14ac:dyDescent="0.25">
      <c r="A116" s="288">
        <v>248.55</v>
      </c>
      <c r="B116" s="288" t="s">
        <v>1377</v>
      </c>
      <c r="D116" s="303">
        <v>5041.74</v>
      </c>
      <c r="E116" s="288" t="s">
        <v>1380</v>
      </c>
    </row>
    <row r="117" spans="1:5" x14ac:dyDescent="0.25">
      <c r="A117" s="304">
        <f>SUM(A115:A116)</f>
        <v>166856.97999999998</v>
      </c>
      <c r="B117" s="288" t="s">
        <v>1378</v>
      </c>
      <c r="D117" s="303">
        <v>30376.87</v>
      </c>
      <c r="E117" s="288" t="s">
        <v>1381</v>
      </c>
    </row>
    <row r="118" spans="1:5" x14ac:dyDescent="0.25">
      <c r="D118" s="303">
        <v>80223.259999999995</v>
      </c>
      <c r="E118" s="288" t="s">
        <v>1381</v>
      </c>
    </row>
    <row r="119" spans="1:5" x14ac:dyDescent="0.25">
      <c r="D119" s="305">
        <f>SUM(D115:D118)</f>
        <v>166856.97999999998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pageSetUpPr fitToPage="1"/>
  </sheetPr>
  <dimension ref="A1:T679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92" sqref="H192"/>
    </sheetView>
  </sheetViews>
  <sheetFormatPr defaultColWidth="9.140625" defaultRowHeight="21" x14ac:dyDescent="0.35"/>
  <cols>
    <col min="1" max="1" width="14.5703125" style="2" customWidth="1"/>
    <col min="2" max="2" width="33.7109375" style="1" customWidth="1"/>
    <col min="3" max="3" width="32.28515625" style="1" customWidth="1"/>
    <col min="4" max="4" width="18.7109375" style="1" customWidth="1"/>
    <col min="5" max="5" width="17.28515625" style="1" customWidth="1"/>
    <col min="6" max="6" width="18.85546875" style="1" customWidth="1"/>
    <col min="7" max="7" width="16.5703125" style="76" customWidth="1"/>
    <col min="8" max="8" width="19.28515625" style="1" customWidth="1"/>
    <col min="9" max="9" width="31.140625" style="65" customWidth="1"/>
    <col min="10" max="10" width="22.7109375" style="1" customWidth="1"/>
    <col min="11" max="11" width="22.85546875" style="374" customWidth="1"/>
    <col min="12" max="12" width="44.7109375" style="374" customWidth="1"/>
    <col min="13" max="13" width="46.7109375" style="313" customWidth="1"/>
    <col min="14" max="14" width="29" style="374" customWidth="1"/>
    <col min="15" max="15" width="39.140625" style="374" customWidth="1"/>
    <col min="16" max="16384" width="9.140625" style="374"/>
  </cols>
  <sheetData>
    <row r="1" spans="1:13" s="8" customFormat="1" ht="22.9" customHeight="1" x14ac:dyDescent="0.3">
      <c r="A1" s="332" t="s">
        <v>0</v>
      </c>
      <c r="B1" s="333" t="s">
        <v>1</v>
      </c>
      <c r="C1" s="333" t="s">
        <v>2</v>
      </c>
      <c r="D1" s="333" t="s">
        <v>3</v>
      </c>
      <c r="E1" s="333" t="s">
        <v>4</v>
      </c>
      <c r="F1" s="333" t="s">
        <v>5</v>
      </c>
      <c r="G1" s="334" t="s">
        <v>6</v>
      </c>
      <c r="H1" s="334" t="s">
        <v>7</v>
      </c>
      <c r="I1" s="335" t="s">
        <v>8</v>
      </c>
      <c r="J1" s="336"/>
      <c r="K1" s="337" t="s">
        <v>810</v>
      </c>
      <c r="L1" s="337" t="s">
        <v>823</v>
      </c>
      <c r="M1" s="337" t="s">
        <v>833</v>
      </c>
    </row>
    <row r="2" spans="1:13" s="8" customFormat="1" ht="22.9" hidden="1" customHeight="1" thickBot="1" x14ac:dyDescent="0.4">
      <c r="A2" s="78">
        <v>426</v>
      </c>
      <c r="B2" s="21" t="s">
        <v>433</v>
      </c>
      <c r="C2" s="21" t="s">
        <v>434</v>
      </c>
      <c r="D2" s="21" t="s">
        <v>231</v>
      </c>
      <c r="E2" s="21" t="s">
        <v>232</v>
      </c>
      <c r="F2" s="21" t="s">
        <v>16</v>
      </c>
      <c r="G2" s="22">
        <v>46.06</v>
      </c>
      <c r="H2" s="22">
        <v>46.06</v>
      </c>
      <c r="I2" s="23">
        <f t="shared" ref="I2:I15" si="0">G2-H2</f>
        <v>0</v>
      </c>
      <c r="J2" s="68"/>
      <c r="K2" s="73" t="s">
        <v>813</v>
      </c>
      <c r="L2" s="477" t="s">
        <v>1679</v>
      </c>
      <c r="M2" s="309" t="s">
        <v>1046</v>
      </c>
    </row>
    <row r="3" spans="1:13" s="8" customFormat="1" ht="22.9" hidden="1" customHeight="1" thickBot="1" x14ac:dyDescent="0.4">
      <c r="A3" s="78">
        <v>426</v>
      </c>
      <c r="B3" s="21" t="s">
        <v>435</v>
      </c>
      <c r="C3" s="21" t="s">
        <v>434</v>
      </c>
      <c r="D3" s="21" t="s">
        <v>429</v>
      </c>
      <c r="E3" s="21" t="s">
        <v>430</v>
      </c>
      <c r="F3" s="21" t="s">
        <v>16</v>
      </c>
      <c r="G3" s="22">
        <v>10.67</v>
      </c>
      <c r="H3" s="22">
        <v>10.67</v>
      </c>
      <c r="I3" s="23">
        <f t="shared" si="0"/>
        <v>0</v>
      </c>
      <c r="J3" s="72"/>
      <c r="K3" s="73" t="s">
        <v>813</v>
      </c>
      <c r="L3" s="478"/>
      <c r="M3" s="309"/>
    </row>
    <row r="4" spans="1:13" s="8" customFormat="1" ht="22.9" hidden="1" customHeight="1" thickBot="1" x14ac:dyDescent="0.4">
      <c r="A4" s="199">
        <v>426</v>
      </c>
      <c r="B4" s="21" t="s">
        <v>186</v>
      </c>
      <c r="C4" s="21" t="s">
        <v>187</v>
      </c>
      <c r="D4" s="21" t="s">
        <v>115</v>
      </c>
      <c r="E4" s="21" t="s">
        <v>24</v>
      </c>
      <c r="F4" s="21" t="s">
        <v>16</v>
      </c>
      <c r="G4" s="22">
        <v>77.06</v>
      </c>
      <c r="H4" s="22">
        <v>77.06</v>
      </c>
      <c r="I4" s="23">
        <f t="shared" si="0"/>
        <v>0</v>
      </c>
      <c r="J4" s="68"/>
      <c r="K4" s="73" t="s">
        <v>812</v>
      </c>
      <c r="L4" s="478"/>
      <c r="M4" s="309" t="s">
        <v>1651</v>
      </c>
    </row>
    <row r="5" spans="1:13" s="8" customFormat="1" ht="22.9" hidden="1" customHeight="1" thickBot="1" x14ac:dyDescent="0.4">
      <c r="A5" s="199">
        <v>426</v>
      </c>
      <c r="B5" s="21" t="s">
        <v>185</v>
      </c>
      <c r="C5" s="21" t="s">
        <v>187</v>
      </c>
      <c r="D5" s="21" t="s">
        <v>117</v>
      </c>
      <c r="E5" s="21" t="s">
        <v>118</v>
      </c>
      <c r="F5" s="21" t="s">
        <v>16</v>
      </c>
      <c r="G5" s="22">
        <v>198.44</v>
      </c>
      <c r="H5" s="22">
        <v>198.44</v>
      </c>
      <c r="I5" s="23">
        <f t="shared" si="0"/>
        <v>0</v>
      </c>
      <c r="J5" s="68"/>
      <c r="K5" s="73" t="s">
        <v>812</v>
      </c>
      <c r="L5" s="478"/>
      <c r="M5" s="309" t="s">
        <v>1704</v>
      </c>
    </row>
    <row r="6" spans="1:13" s="8" customFormat="1" ht="22.9" hidden="1" customHeight="1" thickBot="1" x14ac:dyDescent="0.4">
      <c r="A6" s="199">
        <v>426</v>
      </c>
      <c r="B6" s="21" t="s">
        <v>188</v>
      </c>
      <c r="C6" s="21" t="s">
        <v>187</v>
      </c>
      <c r="D6" s="21" t="s">
        <v>117</v>
      </c>
      <c r="E6" s="21" t="s">
        <v>118</v>
      </c>
      <c r="F6" s="21" t="s">
        <v>16</v>
      </c>
      <c r="G6" s="22">
        <v>371.85</v>
      </c>
      <c r="H6" s="22">
        <v>371.85</v>
      </c>
      <c r="I6" s="23">
        <f t="shared" si="0"/>
        <v>0</v>
      </c>
      <c r="J6" s="68"/>
      <c r="K6" s="73" t="s">
        <v>812</v>
      </c>
      <c r="L6" s="478"/>
      <c r="M6" s="309" t="s">
        <v>1715</v>
      </c>
    </row>
    <row r="7" spans="1:13" s="8" customFormat="1" ht="22.9" hidden="1" customHeight="1" thickBot="1" x14ac:dyDescent="0.4">
      <c r="A7" s="199">
        <v>426</v>
      </c>
      <c r="B7" s="21" t="s">
        <v>189</v>
      </c>
      <c r="C7" s="21" t="s">
        <v>187</v>
      </c>
      <c r="D7" s="21" t="s">
        <v>14</v>
      </c>
      <c r="E7" s="21" t="s">
        <v>15</v>
      </c>
      <c r="F7" s="21" t="s">
        <v>16</v>
      </c>
      <c r="G7" s="22">
        <v>179.18</v>
      </c>
      <c r="H7" s="22">
        <v>179.18</v>
      </c>
      <c r="I7" s="23">
        <f t="shared" si="0"/>
        <v>0</v>
      </c>
      <c r="J7" s="68"/>
      <c r="K7" s="73" t="s">
        <v>812</v>
      </c>
      <c r="L7" s="478"/>
      <c r="M7" s="309" t="s">
        <v>1768</v>
      </c>
    </row>
    <row r="8" spans="1:13" s="8" customFormat="1" ht="22.9" hidden="1" customHeight="1" x14ac:dyDescent="0.35">
      <c r="A8" s="199">
        <v>426</v>
      </c>
      <c r="B8" s="21" t="s">
        <v>190</v>
      </c>
      <c r="C8" s="21" t="s">
        <v>187</v>
      </c>
      <c r="D8" s="21" t="s">
        <v>19</v>
      </c>
      <c r="E8" s="21" t="s">
        <v>20</v>
      </c>
      <c r="F8" s="21" t="s">
        <v>16</v>
      </c>
      <c r="G8" s="22">
        <v>129.08000000000001</v>
      </c>
      <c r="H8" s="22">
        <v>129.08000000000001</v>
      </c>
      <c r="I8" s="23">
        <f t="shared" si="0"/>
        <v>0</v>
      </c>
      <c r="J8" s="68"/>
      <c r="K8" s="106" t="s">
        <v>812</v>
      </c>
      <c r="L8" s="478"/>
      <c r="M8" s="309" t="s">
        <v>1774</v>
      </c>
    </row>
    <row r="9" spans="1:13" s="8" customFormat="1" ht="22.9" hidden="1" customHeight="1" x14ac:dyDescent="0.35">
      <c r="A9" s="199">
        <v>426</v>
      </c>
      <c r="B9" s="21" t="s">
        <v>1003</v>
      </c>
      <c r="C9" s="21" t="s">
        <v>187</v>
      </c>
      <c r="D9" s="21" t="s">
        <v>922</v>
      </c>
      <c r="E9" s="21" t="s">
        <v>923</v>
      </c>
      <c r="F9" s="21" t="s">
        <v>16</v>
      </c>
      <c r="G9" s="22">
        <v>38.450000000000003</v>
      </c>
      <c r="H9" s="22">
        <v>38.450000000000003</v>
      </c>
      <c r="I9" s="23">
        <f t="shared" si="0"/>
        <v>0</v>
      </c>
      <c r="J9" s="68"/>
      <c r="K9" s="106"/>
      <c r="L9" s="478"/>
      <c r="M9" s="309"/>
    </row>
    <row r="10" spans="1:13" s="8" customFormat="1" ht="22.9" hidden="1" customHeight="1" x14ac:dyDescent="0.35">
      <c r="A10" s="199">
        <v>426</v>
      </c>
      <c r="B10" s="21" t="s">
        <v>920</v>
      </c>
      <c r="C10" s="21" t="s">
        <v>187</v>
      </c>
      <c r="D10" s="21" t="s">
        <v>837</v>
      </c>
      <c r="E10" s="21" t="s">
        <v>924</v>
      </c>
      <c r="F10" s="21" t="s">
        <v>16</v>
      </c>
      <c r="G10" s="22">
        <v>78.97</v>
      </c>
      <c r="H10" s="22">
        <v>78.97</v>
      </c>
      <c r="I10" s="23">
        <f t="shared" si="0"/>
        <v>0</v>
      </c>
      <c r="J10" s="68"/>
      <c r="K10" s="106"/>
      <c r="L10" s="478"/>
      <c r="M10" s="309"/>
    </row>
    <row r="11" spans="1:13" s="8" customFormat="1" ht="22.9" hidden="1" customHeight="1" x14ac:dyDescent="0.35">
      <c r="A11" s="199">
        <v>426</v>
      </c>
      <c r="B11" s="21" t="s">
        <v>921</v>
      </c>
      <c r="C11" s="21" t="s">
        <v>187</v>
      </c>
      <c r="D11" s="21" t="s">
        <v>838</v>
      </c>
      <c r="E11" s="21" t="s">
        <v>925</v>
      </c>
      <c r="F11" s="21" t="s">
        <v>16</v>
      </c>
      <c r="G11" s="22">
        <v>189.12</v>
      </c>
      <c r="H11" s="22">
        <v>189.12</v>
      </c>
      <c r="I11" s="23">
        <f t="shared" si="0"/>
        <v>0</v>
      </c>
      <c r="J11" s="68"/>
      <c r="K11" s="106"/>
      <c r="L11" s="478"/>
      <c r="M11" s="309"/>
    </row>
    <row r="12" spans="1:13" s="8" customFormat="1" ht="22.9" hidden="1" customHeight="1" x14ac:dyDescent="0.35">
      <c r="A12" s="200">
        <v>426</v>
      </c>
      <c r="B12" s="92" t="s">
        <v>927</v>
      </c>
      <c r="C12" s="92" t="s">
        <v>187</v>
      </c>
      <c r="D12" s="92" t="s">
        <v>929</v>
      </c>
      <c r="E12" s="92" t="s">
        <v>930</v>
      </c>
      <c r="F12" s="92" t="s">
        <v>932</v>
      </c>
      <c r="G12" s="117">
        <v>165.25</v>
      </c>
      <c r="H12" s="117">
        <v>165.25</v>
      </c>
      <c r="I12" s="118">
        <f t="shared" si="0"/>
        <v>0</v>
      </c>
      <c r="J12" s="145" t="s">
        <v>986</v>
      </c>
      <c r="K12" s="106" t="s">
        <v>983</v>
      </c>
      <c r="L12" s="478"/>
      <c r="M12" s="309"/>
    </row>
    <row r="13" spans="1:13" s="8" customFormat="1" ht="22.9" hidden="1" customHeight="1" x14ac:dyDescent="0.35">
      <c r="A13" s="200">
        <v>426</v>
      </c>
      <c r="B13" s="92" t="s">
        <v>928</v>
      </c>
      <c r="C13" s="92" t="s">
        <v>187</v>
      </c>
      <c r="D13" s="92" t="s">
        <v>884</v>
      </c>
      <c r="E13" s="92" t="s">
        <v>931</v>
      </c>
      <c r="F13" s="92" t="s">
        <v>932</v>
      </c>
      <c r="G13" s="117">
        <v>173.23</v>
      </c>
      <c r="H13" s="117">
        <v>173.23</v>
      </c>
      <c r="I13" s="118">
        <f t="shared" si="0"/>
        <v>0</v>
      </c>
      <c r="J13" s="146" t="s">
        <v>984</v>
      </c>
      <c r="K13" s="106" t="s">
        <v>983</v>
      </c>
      <c r="L13" s="478"/>
      <c r="M13" s="309" t="s">
        <v>1395</v>
      </c>
    </row>
    <row r="14" spans="1:13" s="8" customFormat="1" ht="22.9" hidden="1" customHeight="1" x14ac:dyDescent="0.35">
      <c r="A14" s="200">
        <v>426</v>
      </c>
      <c r="B14" s="92" t="s">
        <v>949</v>
      </c>
      <c r="C14" s="92" t="s">
        <v>187</v>
      </c>
      <c r="D14" s="92" t="s">
        <v>950</v>
      </c>
      <c r="E14" s="92" t="s">
        <v>953</v>
      </c>
      <c r="F14" s="92" t="s">
        <v>932</v>
      </c>
      <c r="G14" s="117">
        <v>174.36</v>
      </c>
      <c r="H14" s="117">
        <v>174.36</v>
      </c>
      <c r="I14" s="118">
        <f t="shared" si="0"/>
        <v>0</v>
      </c>
      <c r="J14" s="214" t="s">
        <v>951</v>
      </c>
      <c r="K14" s="106" t="s">
        <v>983</v>
      </c>
      <c r="L14" s="478"/>
      <c r="M14" s="309" t="s">
        <v>1626</v>
      </c>
    </row>
    <row r="15" spans="1:13" s="8" customFormat="1" ht="22.9" hidden="1" customHeight="1" x14ac:dyDescent="0.35">
      <c r="A15" s="201">
        <v>426</v>
      </c>
      <c r="B15" s="92" t="s">
        <v>917</v>
      </c>
      <c r="C15" s="92" t="s">
        <v>187</v>
      </c>
      <c r="D15" s="92" t="s">
        <v>918</v>
      </c>
      <c r="E15" s="92" t="s">
        <v>1408</v>
      </c>
      <c r="F15" s="92" t="s">
        <v>177</v>
      </c>
      <c r="G15" s="117">
        <v>10824</v>
      </c>
      <c r="H15" s="117">
        <f>823.84+1000+1000+1000+1000+2000+1000+1000+1000</f>
        <v>9823.84</v>
      </c>
      <c r="I15" s="118">
        <f t="shared" si="0"/>
        <v>1000.1599999999999</v>
      </c>
      <c r="J15" s="214" t="s">
        <v>987</v>
      </c>
      <c r="K15" s="106" t="s">
        <v>983</v>
      </c>
      <c r="L15" s="479"/>
      <c r="M15" s="309"/>
    </row>
    <row r="16" spans="1:13" s="8" customFormat="1" ht="22.9" hidden="1" customHeight="1" x14ac:dyDescent="0.35">
      <c r="A16" s="19"/>
      <c r="B16" s="53"/>
      <c r="C16" s="21" t="s">
        <v>187</v>
      </c>
      <c r="D16" s="53"/>
      <c r="E16" s="53"/>
      <c r="F16" s="53"/>
      <c r="G16" s="75"/>
      <c r="H16" s="54" t="s">
        <v>782</v>
      </c>
      <c r="I16" s="190">
        <f>SUM(I2:I15)</f>
        <v>1000.1599999999999</v>
      </c>
      <c r="J16" s="68"/>
      <c r="K16" s="68"/>
      <c r="L16" s="53"/>
      <c r="M16" s="309"/>
    </row>
    <row r="17" spans="1:13" s="8" customFormat="1" ht="22.9" hidden="1" customHeight="1" thickBot="1" x14ac:dyDescent="0.4">
      <c r="A17" s="199">
        <v>544</v>
      </c>
      <c r="B17" s="21" t="s">
        <v>723</v>
      </c>
      <c r="C17" s="21" t="s">
        <v>724</v>
      </c>
      <c r="D17" s="21" t="s">
        <v>725</v>
      </c>
      <c r="E17" s="21" t="s">
        <v>726</v>
      </c>
      <c r="F17" s="21" t="s">
        <v>177</v>
      </c>
      <c r="G17" s="22">
        <v>293.31</v>
      </c>
      <c r="H17" s="22">
        <v>7.57</v>
      </c>
      <c r="I17" s="23">
        <v>285.74</v>
      </c>
      <c r="J17" s="68"/>
      <c r="K17" s="73" t="s">
        <v>814</v>
      </c>
      <c r="L17" s="463" t="s">
        <v>1631</v>
      </c>
      <c r="M17" s="309"/>
    </row>
    <row r="18" spans="1:13" s="8" customFormat="1" ht="22.9" hidden="1" customHeight="1" thickBot="1" x14ac:dyDescent="0.4">
      <c r="A18" s="199">
        <v>544</v>
      </c>
      <c r="B18" s="21" t="s">
        <v>727</v>
      </c>
      <c r="C18" s="21" t="s">
        <v>724</v>
      </c>
      <c r="D18" s="21" t="s">
        <v>728</v>
      </c>
      <c r="E18" s="21" t="s">
        <v>729</v>
      </c>
      <c r="F18" s="21" t="s">
        <v>177</v>
      </c>
      <c r="G18" s="22">
        <v>235.85</v>
      </c>
      <c r="H18" s="22"/>
      <c r="I18" s="23">
        <v>235.85</v>
      </c>
      <c r="J18" s="68"/>
      <c r="K18" s="73" t="s">
        <v>814</v>
      </c>
      <c r="L18" s="466"/>
      <c r="M18" s="309"/>
    </row>
    <row r="19" spans="1:13" s="8" customFormat="1" ht="22.9" hidden="1" customHeight="1" thickBot="1" x14ac:dyDescent="0.4">
      <c r="A19" s="199">
        <v>544</v>
      </c>
      <c r="B19" s="21" t="s">
        <v>730</v>
      </c>
      <c r="C19" s="21" t="s">
        <v>724</v>
      </c>
      <c r="D19" s="21" t="s">
        <v>579</v>
      </c>
      <c r="E19" s="21" t="s">
        <v>583</v>
      </c>
      <c r="F19" s="21" t="s">
        <v>177</v>
      </c>
      <c r="G19" s="22">
        <v>285.51</v>
      </c>
      <c r="H19" s="22"/>
      <c r="I19" s="23">
        <v>285.51</v>
      </c>
      <c r="J19" s="68"/>
      <c r="K19" s="73" t="s">
        <v>814</v>
      </c>
      <c r="L19" s="466"/>
      <c r="M19" s="309"/>
    </row>
    <row r="20" spans="1:13" s="8" customFormat="1" ht="22.9" hidden="1" customHeight="1" thickBot="1" x14ac:dyDescent="0.4">
      <c r="A20" s="199">
        <v>544</v>
      </c>
      <c r="B20" s="21" t="s">
        <v>731</v>
      </c>
      <c r="C20" s="21" t="s">
        <v>724</v>
      </c>
      <c r="D20" s="21" t="s">
        <v>721</v>
      </c>
      <c r="E20" s="21" t="s">
        <v>722</v>
      </c>
      <c r="F20" s="21" t="s">
        <v>177</v>
      </c>
      <c r="G20" s="22">
        <v>235.85</v>
      </c>
      <c r="H20" s="22"/>
      <c r="I20" s="23">
        <v>235.85</v>
      </c>
      <c r="J20" s="68"/>
      <c r="K20" s="73" t="s">
        <v>814</v>
      </c>
      <c r="L20" s="466"/>
      <c r="M20" s="309"/>
    </row>
    <row r="21" spans="1:13" s="8" customFormat="1" ht="22.9" hidden="1" customHeight="1" thickBot="1" x14ac:dyDescent="0.4">
      <c r="A21" s="199">
        <v>544</v>
      </c>
      <c r="B21" s="21" t="s">
        <v>576</v>
      </c>
      <c r="C21" s="21" t="s">
        <v>724</v>
      </c>
      <c r="D21" s="21" t="s">
        <v>732</v>
      </c>
      <c r="E21" s="21" t="s">
        <v>733</v>
      </c>
      <c r="F21" s="21" t="s">
        <v>177</v>
      </c>
      <c r="G21" s="22">
        <v>235.85</v>
      </c>
      <c r="H21" s="22"/>
      <c r="I21" s="23">
        <v>235.85</v>
      </c>
      <c r="J21" s="68"/>
      <c r="K21" s="73" t="s">
        <v>814</v>
      </c>
      <c r="L21" s="466"/>
      <c r="M21" s="309"/>
    </row>
    <row r="22" spans="1:13" s="8" customFormat="1" ht="22.9" hidden="1" customHeight="1" thickBot="1" x14ac:dyDescent="0.4">
      <c r="A22" s="199">
        <v>544</v>
      </c>
      <c r="B22" s="21" t="s">
        <v>734</v>
      </c>
      <c r="C22" s="21" t="s">
        <v>724</v>
      </c>
      <c r="D22" s="21" t="s">
        <v>735</v>
      </c>
      <c r="E22" s="21" t="s">
        <v>736</v>
      </c>
      <c r="F22" s="21" t="s">
        <v>177</v>
      </c>
      <c r="G22" s="22">
        <v>235.85</v>
      </c>
      <c r="H22" s="22"/>
      <c r="I22" s="23">
        <v>235.85</v>
      </c>
      <c r="J22" s="68"/>
      <c r="K22" s="73" t="s">
        <v>814</v>
      </c>
      <c r="L22" s="466"/>
      <c r="M22" s="309"/>
    </row>
    <row r="23" spans="1:13" s="8" customFormat="1" ht="22.9" hidden="1" customHeight="1" thickBot="1" x14ac:dyDescent="0.4">
      <c r="A23" s="199">
        <v>544</v>
      </c>
      <c r="B23" s="21" t="s">
        <v>737</v>
      </c>
      <c r="C23" s="21" t="s">
        <v>724</v>
      </c>
      <c r="D23" s="21" t="s">
        <v>738</v>
      </c>
      <c r="E23" s="21" t="s">
        <v>739</v>
      </c>
      <c r="F23" s="21" t="s">
        <v>740</v>
      </c>
      <c r="G23" s="22">
        <v>131.72999999999999</v>
      </c>
      <c r="H23" s="22"/>
      <c r="I23" s="23">
        <v>131.72999999999999</v>
      </c>
      <c r="J23" s="68"/>
      <c r="K23" s="73" t="s">
        <v>814</v>
      </c>
      <c r="L23" s="466"/>
      <c r="M23" s="309"/>
    </row>
    <row r="24" spans="1:13" s="8" customFormat="1" ht="22.9" hidden="1" customHeight="1" thickBot="1" x14ac:dyDescent="0.4">
      <c r="A24" s="198">
        <v>544</v>
      </c>
      <c r="B24" s="14" t="s">
        <v>342</v>
      </c>
      <c r="C24" s="21" t="s">
        <v>724</v>
      </c>
      <c r="D24" s="18">
        <v>42646</v>
      </c>
      <c r="E24" s="18">
        <v>42660</v>
      </c>
      <c r="F24" s="14" t="s">
        <v>318</v>
      </c>
      <c r="G24" s="15">
        <v>235.85</v>
      </c>
      <c r="H24" s="15"/>
      <c r="I24" s="16">
        <v>235.85</v>
      </c>
      <c r="J24" s="109" t="s">
        <v>343</v>
      </c>
      <c r="K24" s="73" t="s">
        <v>811</v>
      </c>
      <c r="L24" s="466"/>
      <c r="M24" s="309"/>
    </row>
    <row r="25" spans="1:13" s="8" customFormat="1" ht="22.9" hidden="1" customHeight="1" thickBot="1" x14ac:dyDescent="0.4">
      <c r="A25" s="198">
        <v>544</v>
      </c>
      <c r="B25" s="14" t="s">
        <v>346</v>
      </c>
      <c r="C25" s="21" t="s">
        <v>724</v>
      </c>
      <c r="D25" s="18">
        <v>42720</v>
      </c>
      <c r="E25" s="18">
        <v>42720</v>
      </c>
      <c r="F25" s="14" t="s">
        <v>244</v>
      </c>
      <c r="G25" s="15">
        <v>165.25</v>
      </c>
      <c r="H25" s="15"/>
      <c r="I25" s="16">
        <v>165.25</v>
      </c>
      <c r="J25" s="215" t="s">
        <v>265</v>
      </c>
      <c r="K25" s="73" t="s">
        <v>811</v>
      </c>
      <c r="L25" s="466"/>
      <c r="M25" s="309"/>
    </row>
    <row r="26" spans="1:13" s="8" customFormat="1" ht="22.9" hidden="1" customHeight="1" thickBot="1" x14ac:dyDescent="0.4">
      <c r="A26" s="199">
        <v>544</v>
      </c>
      <c r="B26" s="21" t="s">
        <v>741</v>
      </c>
      <c r="C26" s="21" t="s">
        <v>724</v>
      </c>
      <c r="D26" s="21" t="s">
        <v>304</v>
      </c>
      <c r="E26" s="21" t="s">
        <v>305</v>
      </c>
      <c r="F26" s="21" t="s">
        <v>320</v>
      </c>
      <c r="G26" s="22">
        <v>132.41</v>
      </c>
      <c r="H26" s="22"/>
      <c r="I26" s="23">
        <v>132.41</v>
      </c>
      <c r="J26" s="68"/>
      <c r="K26" s="73" t="s">
        <v>814</v>
      </c>
      <c r="L26" s="466"/>
      <c r="M26" s="309"/>
    </row>
    <row r="27" spans="1:13" s="8" customFormat="1" ht="22.9" hidden="1" customHeight="1" thickBot="1" x14ac:dyDescent="0.4">
      <c r="A27" s="199">
        <v>544</v>
      </c>
      <c r="B27" s="21" t="s">
        <v>742</v>
      </c>
      <c r="C27" s="21" t="s">
        <v>724</v>
      </c>
      <c r="D27" s="21" t="s">
        <v>308</v>
      </c>
      <c r="E27" s="21" t="s">
        <v>717</v>
      </c>
      <c r="F27" s="21" t="s">
        <v>320</v>
      </c>
      <c r="G27" s="22">
        <v>20.2</v>
      </c>
      <c r="H27" s="22">
        <v>7.0000000000000007E-2</v>
      </c>
      <c r="I27" s="23">
        <v>20.13</v>
      </c>
      <c r="J27" s="72"/>
      <c r="K27" s="73" t="s">
        <v>814</v>
      </c>
      <c r="L27" s="466"/>
      <c r="M27" s="309"/>
    </row>
    <row r="28" spans="1:13" s="8" customFormat="1" ht="22.9" hidden="1" customHeight="1" thickBot="1" x14ac:dyDescent="0.4">
      <c r="A28" s="200">
        <v>544</v>
      </c>
      <c r="B28" s="92" t="s">
        <v>926</v>
      </c>
      <c r="C28" s="92" t="s">
        <v>724</v>
      </c>
      <c r="D28" s="92" t="s">
        <v>837</v>
      </c>
      <c r="E28" s="92" t="s">
        <v>924</v>
      </c>
      <c r="F28" s="92" t="s">
        <v>320</v>
      </c>
      <c r="G28" s="117">
        <v>30.27</v>
      </c>
      <c r="H28" s="117"/>
      <c r="I28" s="118">
        <v>30.27</v>
      </c>
      <c r="J28" s="146" t="s">
        <v>988</v>
      </c>
      <c r="K28" s="73" t="s">
        <v>983</v>
      </c>
      <c r="L28" s="467"/>
      <c r="M28" s="309"/>
    </row>
    <row r="29" spans="1:13" s="8" customFormat="1" ht="22.9" hidden="1" customHeight="1" thickBot="1" x14ac:dyDescent="0.4">
      <c r="A29" s="198">
        <v>544</v>
      </c>
      <c r="B29" s="14" t="s">
        <v>344</v>
      </c>
      <c r="C29" s="21" t="s">
        <v>724</v>
      </c>
      <c r="D29" s="18">
        <v>42761</v>
      </c>
      <c r="E29" s="18">
        <v>42761</v>
      </c>
      <c r="F29" s="14" t="s">
        <v>320</v>
      </c>
      <c r="G29" s="15">
        <v>30.17</v>
      </c>
      <c r="H29" s="15"/>
      <c r="I29" s="16">
        <v>30.17</v>
      </c>
      <c r="J29" s="109" t="s">
        <v>345</v>
      </c>
      <c r="K29" s="73" t="s">
        <v>811</v>
      </c>
      <c r="L29" s="53"/>
      <c r="M29" s="309"/>
    </row>
    <row r="30" spans="1:13" s="8" customFormat="1" ht="22.9" hidden="1" customHeight="1" thickBot="1" x14ac:dyDescent="0.4">
      <c r="A30" s="203"/>
      <c r="B30" s="151"/>
      <c r="C30" s="21" t="s">
        <v>724</v>
      </c>
      <c r="D30" s="21"/>
      <c r="E30" s="21"/>
      <c r="F30" s="21"/>
      <c r="G30" s="22"/>
      <c r="H30" s="54" t="s">
        <v>782</v>
      </c>
      <c r="I30" s="353">
        <f>SUM(I17:I29)</f>
        <v>2260.46</v>
      </c>
      <c r="J30" s="146"/>
      <c r="K30" s="73"/>
      <c r="L30" s="53"/>
      <c r="M30" s="309"/>
    </row>
    <row r="31" spans="1:13" s="8" customFormat="1" ht="22.9" hidden="1" customHeight="1" thickBot="1" x14ac:dyDescent="0.4">
      <c r="A31" s="78">
        <v>670</v>
      </c>
      <c r="B31" s="21" t="s">
        <v>436</v>
      </c>
      <c r="C31" s="21" t="s">
        <v>437</v>
      </c>
      <c r="D31" s="21" t="s">
        <v>115</v>
      </c>
      <c r="E31" s="21" t="s">
        <v>24</v>
      </c>
      <c r="F31" s="21" t="s">
        <v>16</v>
      </c>
      <c r="G31" s="22">
        <v>11.22</v>
      </c>
      <c r="H31" s="22"/>
      <c r="I31" s="23">
        <v>11.22</v>
      </c>
      <c r="J31" s="68"/>
      <c r="K31" s="73" t="s">
        <v>813</v>
      </c>
      <c r="L31" s="468" t="s">
        <v>1124</v>
      </c>
      <c r="M31" s="309"/>
    </row>
    <row r="32" spans="1:13" s="8" customFormat="1" ht="22.9" hidden="1" customHeight="1" thickBot="1" x14ac:dyDescent="0.4">
      <c r="A32" s="78">
        <v>670</v>
      </c>
      <c r="B32" s="21" t="s">
        <v>438</v>
      </c>
      <c r="C32" s="21" t="s">
        <v>437</v>
      </c>
      <c r="D32" s="21" t="s">
        <v>439</v>
      </c>
      <c r="E32" s="21" t="s">
        <v>430</v>
      </c>
      <c r="F32" s="21" t="s">
        <v>16</v>
      </c>
      <c r="G32" s="22">
        <v>34.06</v>
      </c>
      <c r="H32" s="22"/>
      <c r="I32" s="23">
        <v>34.06</v>
      </c>
      <c r="J32" s="72"/>
      <c r="K32" s="73" t="s">
        <v>813</v>
      </c>
      <c r="L32" s="470"/>
      <c r="M32" s="309"/>
    </row>
    <row r="33" spans="1:13" s="8" customFormat="1" ht="22.9" hidden="1" customHeight="1" x14ac:dyDescent="0.35">
      <c r="A33" s="19">
        <v>670</v>
      </c>
      <c r="B33" s="130" t="s">
        <v>1112</v>
      </c>
      <c r="C33" s="10" t="s">
        <v>437</v>
      </c>
      <c r="D33" s="130"/>
      <c r="E33" s="130"/>
      <c r="F33" s="388" t="s">
        <v>1114</v>
      </c>
      <c r="G33" s="21">
        <v>74.650000000000006</v>
      </c>
      <c r="H33" s="131"/>
      <c r="I33" s="387">
        <f>G33-H33</f>
        <v>74.650000000000006</v>
      </c>
      <c r="J33" s="218"/>
      <c r="K33" s="130" t="s">
        <v>1115</v>
      </c>
      <c r="L33" s="389" t="s">
        <v>1632</v>
      </c>
      <c r="M33" s="309"/>
    </row>
    <row r="34" spans="1:13" s="8" customFormat="1" ht="22.9" hidden="1" customHeight="1" thickBot="1" x14ac:dyDescent="0.4">
      <c r="A34" s="19"/>
      <c r="B34" s="53"/>
      <c r="C34" s="21" t="s">
        <v>437</v>
      </c>
      <c r="D34" s="53"/>
      <c r="E34" s="53"/>
      <c r="F34" s="53"/>
      <c r="G34" s="75"/>
      <c r="H34" s="54" t="s">
        <v>782</v>
      </c>
      <c r="I34" s="190">
        <f>SUM(I31:I33)</f>
        <v>119.93</v>
      </c>
      <c r="J34" s="68"/>
      <c r="K34" s="73"/>
      <c r="L34" s="411" t="s">
        <v>1680</v>
      </c>
      <c r="M34" s="309"/>
    </row>
    <row r="35" spans="1:13" s="8" customFormat="1" ht="22.9" hidden="1" customHeight="1" thickBot="1" x14ac:dyDescent="0.4">
      <c r="A35" s="198">
        <v>829</v>
      </c>
      <c r="B35" s="14" t="s">
        <v>347</v>
      </c>
      <c r="C35" s="14" t="s">
        <v>348</v>
      </c>
      <c r="D35" s="18">
        <v>42646</v>
      </c>
      <c r="E35" s="18">
        <v>42660</v>
      </c>
      <c r="F35" s="14" t="s">
        <v>318</v>
      </c>
      <c r="G35" s="15">
        <v>237.51</v>
      </c>
      <c r="H35" s="15">
        <v>141.77000000000001</v>
      </c>
      <c r="I35" s="16">
        <v>95.739999999999981</v>
      </c>
      <c r="J35" s="109" t="s">
        <v>343</v>
      </c>
      <c r="K35" s="73" t="s">
        <v>811</v>
      </c>
      <c r="L35" s="463" t="s">
        <v>1681</v>
      </c>
      <c r="M35" s="309"/>
    </row>
    <row r="36" spans="1:13" s="8" customFormat="1" ht="22.9" hidden="1" customHeight="1" thickBot="1" x14ac:dyDescent="0.4">
      <c r="A36" s="198">
        <v>829</v>
      </c>
      <c r="B36" s="14" t="s">
        <v>349</v>
      </c>
      <c r="C36" s="14" t="s">
        <v>348</v>
      </c>
      <c r="D36" s="18">
        <v>42720</v>
      </c>
      <c r="E36" s="18">
        <v>42720</v>
      </c>
      <c r="F36" s="14" t="s">
        <v>244</v>
      </c>
      <c r="G36" s="15">
        <v>165.25</v>
      </c>
      <c r="H36" s="15"/>
      <c r="I36" s="16">
        <v>165.25</v>
      </c>
      <c r="J36" s="215" t="s">
        <v>265</v>
      </c>
      <c r="K36" s="73" t="s">
        <v>811</v>
      </c>
      <c r="L36" s="467"/>
      <c r="M36" s="309"/>
    </row>
    <row r="37" spans="1:13" s="8" customFormat="1" ht="22.9" hidden="1" customHeight="1" x14ac:dyDescent="0.35">
      <c r="A37" s="19"/>
      <c r="B37" s="53"/>
      <c r="C37" s="14" t="s">
        <v>348</v>
      </c>
      <c r="D37" s="53"/>
      <c r="E37" s="53"/>
      <c r="F37" s="53"/>
      <c r="G37" s="75"/>
      <c r="H37" s="54" t="s">
        <v>782</v>
      </c>
      <c r="I37" s="194">
        <f>SUM(I35:I36)</f>
        <v>260.99</v>
      </c>
      <c r="J37" s="68"/>
      <c r="K37" s="68"/>
      <c r="L37" s="53"/>
      <c r="M37" s="309"/>
    </row>
    <row r="38" spans="1:13" s="8" customFormat="1" ht="22.9" hidden="1" customHeight="1" thickBot="1" x14ac:dyDescent="0.4">
      <c r="A38" s="78">
        <v>847</v>
      </c>
      <c r="B38" s="21" t="s">
        <v>235</v>
      </c>
      <c r="C38" s="21" t="s">
        <v>236</v>
      </c>
      <c r="D38" s="21" t="s">
        <v>237</v>
      </c>
      <c r="E38" s="21" t="s">
        <v>238</v>
      </c>
      <c r="F38" s="21" t="s">
        <v>239</v>
      </c>
      <c r="G38" s="22">
        <v>224.67</v>
      </c>
      <c r="H38" s="22">
        <v>-119.81</v>
      </c>
      <c r="I38" s="23">
        <v>104.85999999999999</v>
      </c>
      <c r="J38" s="68"/>
      <c r="K38" s="73" t="s">
        <v>815</v>
      </c>
      <c r="L38" s="463" t="s">
        <v>1682</v>
      </c>
      <c r="M38" s="309"/>
    </row>
    <row r="39" spans="1:13" s="8" customFormat="1" ht="22.9" hidden="1" customHeight="1" thickBot="1" x14ac:dyDescent="0.4">
      <c r="A39" s="78">
        <v>847</v>
      </c>
      <c r="B39" s="21" t="s">
        <v>240</v>
      </c>
      <c r="C39" s="21" t="s">
        <v>236</v>
      </c>
      <c r="D39" s="21" t="s">
        <v>241</v>
      </c>
      <c r="E39" s="21" t="s">
        <v>242</v>
      </c>
      <c r="F39" s="21" t="s">
        <v>239</v>
      </c>
      <c r="G39" s="22">
        <v>123.05</v>
      </c>
      <c r="H39" s="22"/>
      <c r="I39" s="23">
        <v>123.05</v>
      </c>
      <c r="J39" s="68"/>
      <c r="K39" s="73" t="s">
        <v>815</v>
      </c>
      <c r="L39" s="467"/>
      <c r="M39" s="309"/>
    </row>
    <row r="40" spans="1:13" s="8" customFormat="1" ht="22.9" hidden="1" customHeight="1" x14ac:dyDescent="0.35">
      <c r="A40" s="204"/>
      <c r="B40" s="53"/>
      <c r="C40" s="21" t="s">
        <v>236</v>
      </c>
      <c r="D40" s="53"/>
      <c r="E40" s="53"/>
      <c r="F40" s="187"/>
      <c r="G40" s="75"/>
      <c r="H40" s="54" t="s">
        <v>782</v>
      </c>
      <c r="I40" s="190">
        <f>SUM(I38:I39)</f>
        <v>227.90999999999997</v>
      </c>
      <c r="J40" s="216"/>
      <c r="K40" s="68"/>
      <c r="L40" s="53" t="s">
        <v>1710</v>
      </c>
      <c r="M40" s="309"/>
    </row>
    <row r="41" spans="1:13" s="8" customFormat="1" ht="22.9" hidden="1" customHeight="1" x14ac:dyDescent="0.35">
      <c r="A41" s="204">
        <v>921</v>
      </c>
      <c r="B41" s="53" t="s">
        <v>1099</v>
      </c>
      <c r="C41" s="187" t="s">
        <v>1096</v>
      </c>
      <c r="D41" s="53" t="s">
        <v>1100</v>
      </c>
      <c r="E41" s="53"/>
      <c r="F41" s="53" t="s">
        <v>1097</v>
      </c>
      <c r="G41" s="75">
        <v>29002.560000000001</v>
      </c>
      <c r="H41" s="54"/>
      <c r="I41" s="188">
        <f>G41-H41</f>
        <v>29002.560000000001</v>
      </c>
      <c r="J41" s="216"/>
      <c r="K41" s="68"/>
      <c r="L41" s="231" t="s">
        <v>1121</v>
      </c>
      <c r="M41" s="309"/>
    </row>
    <row r="42" spans="1:13" s="8" customFormat="1" ht="22.9" hidden="1" customHeight="1" x14ac:dyDescent="0.35">
      <c r="A42" s="204"/>
      <c r="B42" s="53"/>
      <c r="C42" s="187" t="s">
        <v>1096</v>
      </c>
      <c r="D42" s="53"/>
      <c r="E42" s="53"/>
      <c r="F42" s="53" t="s">
        <v>1098</v>
      </c>
      <c r="G42" s="75">
        <f>2400+1451+185.67</f>
        <v>4036.67</v>
      </c>
      <c r="H42" s="54"/>
      <c r="I42" s="188">
        <f>G42-H42</f>
        <v>4036.67</v>
      </c>
      <c r="J42" s="216"/>
      <c r="K42" s="68"/>
      <c r="L42" s="53" t="s">
        <v>1088</v>
      </c>
      <c r="M42" s="309"/>
    </row>
    <row r="43" spans="1:13" s="8" customFormat="1" ht="22.9" hidden="1" customHeight="1" x14ac:dyDescent="0.35">
      <c r="A43" s="204"/>
      <c r="B43" s="53"/>
      <c r="C43" s="187" t="s">
        <v>1096</v>
      </c>
      <c r="D43" s="53"/>
      <c r="E43" s="53"/>
      <c r="F43" s="53"/>
      <c r="G43" s="75"/>
      <c r="H43" s="54" t="s">
        <v>782</v>
      </c>
      <c r="I43" s="190">
        <f>SUM(I41:I42)</f>
        <v>33039.230000000003</v>
      </c>
      <c r="J43" s="216"/>
      <c r="K43" s="68"/>
      <c r="L43" s="391" t="s">
        <v>1644</v>
      </c>
      <c r="M43" s="309"/>
    </row>
    <row r="44" spans="1:13" s="8" customFormat="1" ht="22.9" hidden="1" customHeight="1" thickBot="1" x14ac:dyDescent="0.4">
      <c r="A44" s="205">
        <v>1152</v>
      </c>
      <c r="B44" s="14" t="s">
        <v>350</v>
      </c>
      <c r="C44" s="14" t="s">
        <v>351</v>
      </c>
      <c r="D44" s="18">
        <v>42720</v>
      </c>
      <c r="E44" s="18">
        <v>42744</v>
      </c>
      <c r="F44" s="14" t="s">
        <v>244</v>
      </c>
      <c r="G44" s="15">
        <v>165.25</v>
      </c>
      <c r="H44" s="15">
        <v>165.25</v>
      </c>
      <c r="I44" s="16">
        <f t="shared" ref="I44:I72" si="1">G44-H44</f>
        <v>0</v>
      </c>
      <c r="J44" s="109" t="s">
        <v>265</v>
      </c>
      <c r="K44" s="73" t="s">
        <v>811</v>
      </c>
      <c r="L44" s="463" t="s">
        <v>1683</v>
      </c>
      <c r="M44" s="309"/>
    </row>
    <row r="45" spans="1:13" s="8" customFormat="1" ht="24.6" hidden="1" customHeight="1" thickBot="1" x14ac:dyDescent="0.4">
      <c r="A45" s="198">
        <v>1152</v>
      </c>
      <c r="B45" s="14" t="s">
        <v>352</v>
      </c>
      <c r="C45" s="14" t="s">
        <v>351</v>
      </c>
      <c r="D45" s="18">
        <v>42720</v>
      </c>
      <c r="E45" s="18">
        <v>42744</v>
      </c>
      <c r="F45" s="14" t="s">
        <v>244</v>
      </c>
      <c r="G45" s="15">
        <v>165.25</v>
      </c>
      <c r="H45" s="15">
        <v>165.25</v>
      </c>
      <c r="I45" s="16">
        <f t="shared" si="1"/>
        <v>0</v>
      </c>
      <c r="J45" s="109" t="s">
        <v>265</v>
      </c>
      <c r="K45" s="73" t="s">
        <v>811</v>
      </c>
      <c r="L45" s="466"/>
      <c r="M45" s="309"/>
    </row>
    <row r="46" spans="1:13" s="8" customFormat="1" ht="22.9" hidden="1" customHeight="1" thickBot="1" x14ac:dyDescent="0.4">
      <c r="A46" s="198">
        <v>1152</v>
      </c>
      <c r="B46" s="14" t="s">
        <v>353</v>
      </c>
      <c r="C46" s="14" t="s">
        <v>351</v>
      </c>
      <c r="D46" s="18">
        <v>42720</v>
      </c>
      <c r="E46" s="18">
        <v>42744</v>
      </c>
      <c r="F46" s="14" t="s">
        <v>244</v>
      </c>
      <c r="G46" s="15">
        <v>165.25</v>
      </c>
      <c r="H46" s="15">
        <f>19.5+145.75</f>
        <v>165.25</v>
      </c>
      <c r="I46" s="16">
        <f t="shared" si="1"/>
        <v>0</v>
      </c>
      <c r="J46" s="109" t="s">
        <v>265</v>
      </c>
      <c r="K46" s="73" t="s">
        <v>811</v>
      </c>
      <c r="L46" s="466"/>
      <c r="M46" s="309" t="s">
        <v>1662</v>
      </c>
    </row>
    <row r="47" spans="1:13" s="8" customFormat="1" ht="22.9" hidden="1" customHeight="1" thickBot="1" x14ac:dyDescent="0.4">
      <c r="A47" s="198">
        <v>1152</v>
      </c>
      <c r="B47" s="14" t="s">
        <v>354</v>
      </c>
      <c r="C47" s="14" t="s">
        <v>351</v>
      </c>
      <c r="D47" s="18">
        <v>42720</v>
      </c>
      <c r="E47" s="18">
        <v>42744</v>
      </c>
      <c r="F47" s="14" t="s">
        <v>244</v>
      </c>
      <c r="G47" s="15">
        <v>165.25</v>
      </c>
      <c r="H47" s="15">
        <v>165.25</v>
      </c>
      <c r="I47" s="16">
        <f t="shared" si="1"/>
        <v>0</v>
      </c>
      <c r="J47" s="109" t="s">
        <v>265</v>
      </c>
      <c r="K47" s="73" t="s">
        <v>811</v>
      </c>
      <c r="L47" s="466"/>
      <c r="M47" s="309" t="s">
        <v>1662</v>
      </c>
    </row>
    <row r="48" spans="1:13" s="8" customFormat="1" ht="22.9" hidden="1" customHeight="1" thickBot="1" x14ac:dyDescent="0.4">
      <c r="A48" s="198">
        <v>1152</v>
      </c>
      <c r="B48" s="14" t="s">
        <v>355</v>
      </c>
      <c r="C48" s="14" t="s">
        <v>351</v>
      </c>
      <c r="D48" s="18">
        <v>42720</v>
      </c>
      <c r="E48" s="18">
        <v>42744</v>
      </c>
      <c r="F48" s="14" t="s">
        <v>244</v>
      </c>
      <c r="G48" s="15">
        <v>165.25</v>
      </c>
      <c r="H48" s="15">
        <v>165.25</v>
      </c>
      <c r="I48" s="16">
        <f t="shared" si="1"/>
        <v>0</v>
      </c>
      <c r="J48" s="109" t="s">
        <v>265</v>
      </c>
      <c r="K48" s="73" t="s">
        <v>811</v>
      </c>
      <c r="L48" s="466"/>
      <c r="M48" s="309" t="s">
        <v>1662</v>
      </c>
    </row>
    <row r="49" spans="1:13" s="8" customFormat="1" ht="22.9" hidden="1" customHeight="1" thickBot="1" x14ac:dyDescent="0.4">
      <c r="A49" s="198">
        <v>1152</v>
      </c>
      <c r="B49" s="14" t="s">
        <v>356</v>
      </c>
      <c r="C49" s="14" t="s">
        <v>351</v>
      </c>
      <c r="D49" s="18">
        <v>42720</v>
      </c>
      <c r="E49" s="18">
        <v>42744</v>
      </c>
      <c r="F49" s="14" t="s">
        <v>244</v>
      </c>
      <c r="G49" s="15">
        <v>165.25</v>
      </c>
      <c r="H49" s="15">
        <v>165.25</v>
      </c>
      <c r="I49" s="16">
        <f t="shared" si="1"/>
        <v>0</v>
      </c>
      <c r="J49" s="109" t="s">
        <v>265</v>
      </c>
      <c r="K49" s="73" t="s">
        <v>811</v>
      </c>
      <c r="L49" s="466"/>
      <c r="M49" s="309" t="s">
        <v>1662</v>
      </c>
    </row>
    <row r="50" spans="1:13" s="8" customFormat="1" ht="22.9" hidden="1" customHeight="1" thickBot="1" x14ac:dyDescent="0.4">
      <c r="A50" s="198">
        <v>1152</v>
      </c>
      <c r="B50" s="14" t="s">
        <v>357</v>
      </c>
      <c r="C50" s="14" t="s">
        <v>351</v>
      </c>
      <c r="D50" s="18">
        <v>42720</v>
      </c>
      <c r="E50" s="18">
        <v>42744</v>
      </c>
      <c r="F50" s="14" t="s">
        <v>244</v>
      </c>
      <c r="G50" s="15">
        <v>165.25</v>
      </c>
      <c r="H50" s="15">
        <v>165.25</v>
      </c>
      <c r="I50" s="16">
        <f t="shared" si="1"/>
        <v>0</v>
      </c>
      <c r="J50" s="109" t="s">
        <v>265</v>
      </c>
      <c r="K50" s="73" t="s">
        <v>811</v>
      </c>
      <c r="L50" s="466"/>
      <c r="M50" s="309" t="s">
        <v>1662</v>
      </c>
    </row>
    <row r="51" spans="1:13" s="8" customFormat="1" ht="22.9" hidden="1" customHeight="1" thickBot="1" x14ac:dyDescent="0.4">
      <c r="A51" s="198">
        <v>1152</v>
      </c>
      <c r="B51" s="14" t="s">
        <v>358</v>
      </c>
      <c r="C51" s="14" t="s">
        <v>351</v>
      </c>
      <c r="D51" s="18">
        <v>42720</v>
      </c>
      <c r="E51" s="18">
        <v>42744</v>
      </c>
      <c r="F51" s="14" t="s">
        <v>244</v>
      </c>
      <c r="G51" s="15">
        <v>165.25</v>
      </c>
      <c r="H51" s="15">
        <v>165.25</v>
      </c>
      <c r="I51" s="16">
        <f t="shared" si="1"/>
        <v>0</v>
      </c>
      <c r="J51" s="109" t="s">
        <v>265</v>
      </c>
      <c r="K51" s="73" t="s">
        <v>811</v>
      </c>
      <c r="L51" s="466"/>
      <c r="M51" s="309" t="s">
        <v>1662</v>
      </c>
    </row>
    <row r="52" spans="1:13" s="8" customFormat="1" ht="22.9" hidden="1" customHeight="1" thickBot="1" x14ac:dyDescent="0.4">
      <c r="A52" s="198">
        <v>1152</v>
      </c>
      <c r="B52" s="14" t="s">
        <v>359</v>
      </c>
      <c r="C52" s="14" t="s">
        <v>351</v>
      </c>
      <c r="D52" s="18">
        <v>42720</v>
      </c>
      <c r="E52" s="18">
        <v>42744</v>
      </c>
      <c r="F52" s="14" t="s">
        <v>244</v>
      </c>
      <c r="G52" s="15">
        <v>165.25</v>
      </c>
      <c r="H52" s="15">
        <v>165.25</v>
      </c>
      <c r="I52" s="16">
        <f t="shared" si="1"/>
        <v>0</v>
      </c>
      <c r="J52" s="109" t="s">
        <v>265</v>
      </c>
      <c r="K52" s="73" t="s">
        <v>811</v>
      </c>
      <c r="L52" s="466"/>
      <c r="M52" s="309" t="s">
        <v>1662</v>
      </c>
    </row>
    <row r="53" spans="1:13" s="8" customFormat="1" ht="22.9" hidden="1" customHeight="1" thickBot="1" x14ac:dyDescent="0.4">
      <c r="A53" s="198">
        <v>1152</v>
      </c>
      <c r="B53" s="14" t="s">
        <v>360</v>
      </c>
      <c r="C53" s="14" t="s">
        <v>351</v>
      </c>
      <c r="D53" s="18">
        <v>42723</v>
      </c>
      <c r="E53" s="18">
        <v>42744</v>
      </c>
      <c r="F53" s="14" t="s">
        <v>244</v>
      </c>
      <c r="G53" s="15">
        <v>173.07</v>
      </c>
      <c r="H53" s="15">
        <v>173.07</v>
      </c>
      <c r="I53" s="16">
        <f t="shared" si="1"/>
        <v>0</v>
      </c>
      <c r="J53" s="109" t="s">
        <v>245</v>
      </c>
      <c r="K53" s="73" t="s">
        <v>811</v>
      </c>
      <c r="L53" s="466"/>
      <c r="M53" s="309" t="s">
        <v>1662</v>
      </c>
    </row>
    <row r="54" spans="1:13" s="8" customFormat="1" ht="22.9" hidden="1" customHeight="1" thickBot="1" x14ac:dyDescent="0.4">
      <c r="A54" s="198">
        <v>1152</v>
      </c>
      <c r="B54" s="14" t="s">
        <v>361</v>
      </c>
      <c r="C54" s="14" t="s">
        <v>351</v>
      </c>
      <c r="D54" s="18">
        <v>42723</v>
      </c>
      <c r="E54" s="18">
        <v>42744</v>
      </c>
      <c r="F54" s="14" t="s">
        <v>244</v>
      </c>
      <c r="G54" s="15">
        <v>173.07</v>
      </c>
      <c r="H54" s="15">
        <f>89.68</f>
        <v>89.68</v>
      </c>
      <c r="I54" s="16">
        <f t="shared" si="1"/>
        <v>83.389999999999986</v>
      </c>
      <c r="J54" s="109" t="s">
        <v>245</v>
      </c>
      <c r="K54" s="73" t="s">
        <v>811</v>
      </c>
      <c r="L54" s="466"/>
      <c r="M54" s="309" t="s">
        <v>1662</v>
      </c>
    </row>
    <row r="55" spans="1:13" s="8" customFormat="1" ht="22.9" hidden="1" customHeight="1" thickBot="1" x14ac:dyDescent="0.4">
      <c r="A55" s="198">
        <v>1152</v>
      </c>
      <c r="B55" s="14" t="s">
        <v>362</v>
      </c>
      <c r="C55" s="14" t="s">
        <v>351</v>
      </c>
      <c r="D55" s="18">
        <v>42723</v>
      </c>
      <c r="E55" s="18">
        <v>42744</v>
      </c>
      <c r="F55" s="14" t="s">
        <v>244</v>
      </c>
      <c r="G55" s="15">
        <v>173.07</v>
      </c>
      <c r="H55" s="15"/>
      <c r="I55" s="16">
        <f t="shared" si="1"/>
        <v>173.07</v>
      </c>
      <c r="J55" s="109" t="s">
        <v>245</v>
      </c>
      <c r="K55" s="73" t="s">
        <v>811</v>
      </c>
      <c r="L55" s="466"/>
      <c r="M55" s="309"/>
    </row>
    <row r="56" spans="1:13" s="8" customFormat="1" ht="22.9" hidden="1" customHeight="1" thickBot="1" x14ac:dyDescent="0.4">
      <c r="A56" s="198">
        <v>1152</v>
      </c>
      <c r="B56" s="14" t="s">
        <v>363</v>
      </c>
      <c r="C56" s="14" t="s">
        <v>351</v>
      </c>
      <c r="D56" s="18">
        <v>42723</v>
      </c>
      <c r="E56" s="18">
        <v>42744</v>
      </c>
      <c r="F56" s="14" t="s">
        <v>244</v>
      </c>
      <c r="G56" s="15">
        <v>173.07</v>
      </c>
      <c r="H56" s="15"/>
      <c r="I56" s="16">
        <f t="shared" si="1"/>
        <v>173.07</v>
      </c>
      <c r="J56" s="109" t="s">
        <v>245</v>
      </c>
      <c r="K56" s="73" t="s">
        <v>811</v>
      </c>
      <c r="L56" s="466"/>
      <c r="M56" s="309"/>
    </row>
    <row r="57" spans="1:13" s="8" customFormat="1" ht="22.9" hidden="1" customHeight="1" thickBot="1" x14ac:dyDescent="0.4">
      <c r="A57" s="198">
        <v>1152</v>
      </c>
      <c r="B57" s="14" t="s">
        <v>364</v>
      </c>
      <c r="C57" s="14" t="s">
        <v>351</v>
      </c>
      <c r="D57" s="18">
        <v>42723</v>
      </c>
      <c r="E57" s="18">
        <v>42744</v>
      </c>
      <c r="F57" s="14" t="s">
        <v>244</v>
      </c>
      <c r="G57" s="15">
        <v>173.07</v>
      </c>
      <c r="H57" s="15"/>
      <c r="I57" s="16">
        <f t="shared" si="1"/>
        <v>173.07</v>
      </c>
      <c r="J57" s="109" t="s">
        <v>245</v>
      </c>
      <c r="K57" s="73" t="s">
        <v>811</v>
      </c>
      <c r="L57" s="466"/>
      <c r="M57" s="309"/>
    </row>
    <row r="58" spans="1:13" s="8" customFormat="1" ht="22.9" hidden="1" customHeight="1" thickBot="1" x14ac:dyDescent="0.4">
      <c r="A58" s="198">
        <v>1152</v>
      </c>
      <c r="B58" s="14" t="s">
        <v>365</v>
      </c>
      <c r="C58" s="14" t="s">
        <v>351</v>
      </c>
      <c r="D58" s="18">
        <v>42723</v>
      </c>
      <c r="E58" s="18">
        <v>42744</v>
      </c>
      <c r="F58" s="14" t="s">
        <v>244</v>
      </c>
      <c r="G58" s="15">
        <v>173.07</v>
      </c>
      <c r="H58" s="15"/>
      <c r="I58" s="16">
        <f t="shared" si="1"/>
        <v>173.07</v>
      </c>
      <c r="J58" s="109" t="s">
        <v>245</v>
      </c>
      <c r="K58" s="73" t="s">
        <v>811</v>
      </c>
      <c r="L58" s="466"/>
      <c r="M58" s="309"/>
    </row>
    <row r="59" spans="1:13" s="8" customFormat="1" ht="22.9" hidden="1" customHeight="1" thickBot="1" x14ac:dyDescent="0.4">
      <c r="A59" s="198">
        <v>1152</v>
      </c>
      <c r="B59" s="14" t="s">
        <v>366</v>
      </c>
      <c r="C59" s="14" t="s">
        <v>351</v>
      </c>
      <c r="D59" s="18">
        <v>42723</v>
      </c>
      <c r="E59" s="18">
        <v>42744</v>
      </c>
      <c r="F59" s="14" t="s">
        <v>244</v>
      </c>
      <c r="G59" s="15">
        <v>173.07</v>
      </c>
      <c r="H59" s="15"/>
      <c r="I59" s="16">
        <f t="shared" si="1"/>
        <v>173.07</v>
      </c>
      <c r="J59" s="109" t="s">
        <v>245</v>
      </c>
      <c r="K59" s="73" t="s">
        <v>811</v>
      </c>
      <c r="L59" s="466"/>
      <c r="M59" s="309"/>
    </row>
    <row r="60" spans="1:13" s="8" customFormat="1" ht="22.9" hidden="1" customHeight="1" thickBot="1" x14ac:dyDescent="0.4">
      <c r="A60" s="198">
        <v>1152</v>
      </c>
      <c r="B60" s="14" t="s">
        <v>367</v>
      </c>
      <c r="C60" s="14" t="s">
        <v>351</v>
      </c>
      <c r="D60" s="18">
        <v>42723</v>
      </c>
      <c r="E60" s="18">
        <v>42744</v>
      </c>
      <c r="F60" s="14" t="s">
        <v>244</v>
      </c>
      <c r="G60" s="15">
        <v>173.07</v>
      </c>
      <c r="H60" s="15"/>
      <c r="I60" s="16">
        <f t="shared" si="1"/>
        <v>173.07</v>
      </c>
      <c r="J60" s="109" t="s">
        <v>245</v>
      </c>
      <c r="K60" s="73" t="s">
        <v>811</v>
      </c>
      <c r="L60" s="466"/>
      <c r="M60" s="309"/>
    </row>
    <row r="61" spans="1:13" s="8" customFormat="1" ht="22.9" hidden="1" customHeight="1" x14ac:dyDescent="0.35">
      <c r="A61" s="198">
        <v>1152</v>
      </c>
      <c r="B61" s="14" t="s">
        <v>933</v>
      </c>
      <c r="C61" s="14" t="s">
        <v>351</v>
      </c>
      <c r="D61" s="18">
        <v>42723</v>
      </c>
      <c r="E61" s="18">
        <v>42745</v>
      </c>
      <c r="F61" s="14" t="s">
        <v>244</v>
      </c>
      <c r="G61" s="15">
        <v>173.07</v>
      </c>
      <c r="H61" s="15"/>
      <c r="I61" s="16">
        <f t="shared" si="1"/>
        <v>173.07</v>
      </c>
      <c r="J61" s="109" t="s">
        <v>245</v>
      </c>
      <c r="K61" s="106" t="s">
        <v>811</v>
      </c>
      <c r="L61" s="466"/>
      <c r="M61" s="309"/>
    </row>
    <row r="62" spans="1:13" s="8" customFormat="1" ht="22.9" hidden="1" customHeight="1" x14ac:dyDescent="0.35">
      <c r="A62" s="206">
        <v>1152</v>
      </c>
      <c r="B62" s="94" t="s">
        <v>934</v>
      </c>
      <c r="C62" s="94" t="s">
        <v>351</v>
      </c>
      <c r="D62" s="95" t="s">
        <v>884</v>
      </c>
      <c r="E62" s="95" t="s">
        <v>852</v>
      </c>
      <c r="F62" s="94" t="s">
        <v>244</v>
      </c>
      <c r="G62" s="96">
        <v>173.23</v>
      </c>
      <c r="H62" s="96">
        <v>173.23</v>
      </c>
      <c r="I62" s="97">
        <f t="shared" si="1"/>
        <v>0</v>
      </c>
      <c r="J62" s="217" t="s">
        <v>984</v>
      </c>
      <c r="K62" s="91" t="s">
        <v>983</v>
      </c>
      <c r="L62" s="466"/>
      <c r="M62" s="309" t="s">
        <v>1006</v>
      </c>
    </row>
    <row r="63" spans="1:13" s="8" customFormat="1" ht="22.9" hidden="1" customHeight="1" x14ac:dyDescent="0.35">
      <c r="A63" s="206">
        <v>1152</v>
      </c>
      <c r="B63" s="94" t="s">
        <v>935</v>
      </c>
      <c r="C63" s="94" t="s">
        <v>351</v>
      </c>
      <c r="D63" s="95" t="s">
        <v>884</v>
      </c>
      <c r="E63" s="95" t="s">
        <v>852</v>
      </c>
      <c r="F63" s="94" t="s">
        <v>244</v>
      </c>
      <c r="G63" s="96">
        <v>173.23</v>
      </c>
      <c r="H63" s="96">
        <v>173.23</v>
      </c>
      <c r="I63" s="97">
        <f t="shared" si="1"/>
        <v>0</v>
      </c>
      <c r="J63" s="217" t="s">
        <v>984</v>
      </c>
      <c r="K63" s="91" t="s">
        <v>983</v>
      </c>
      <c r="L63" s="466"/>
      <c r="M63" s="309" t="s">
        <v>1006</v>
      </c>
    </row>
    <row r="64" spans="1:13" s="8" customFormat="1" ht="22.9" hidden="1" customHeight="1" x14ac:dyDescent="0.35">
      <c r="A64" s="206">
        <v>1152</v>
      </c>
      <c r="B64" s="94" t="s">
        <v>936</v>
      </c>
      <c r="C64" s="94" t="s">
        <v>351</v>
      </c>
      <c r="D64" s="95" t="s">
        <v>884</v>
      </c>
      <c r="E64" s="95" t="s">
        <v>852</v>
      </c>
      <c r="F64" s="94" t="s">
        <v>244</v>
      </c>
      <c r="G64" s="96">
        <v>172.66</v>
      </c>
      <c r="H64" s="96">
        <v>172.66</v>
      </c>
      <c r="I64" s="97">
        <f t="shared" si="1"/>
        <v>0</v>
      </c>
      <c r="J64" s="217" t="s">
        <v>984</v>
      </c>
      <c r="K64" s="91" t="s">
        <v>983</v>
      </c>
      <c r="L64" s="466"/>
      <c r="M64" s="309" t="s">
        <v>1006</v>
      </c>
    </row>
    <row r="65" spans="1:13" s="8" customFormat="1" ht="22.9" hidden="1" customHeight="1" x14ac:dyDescent="0.35">
      <c r="A65" s="206">
        <v>1152</v>
      </c>
      <c r="B65" s="94" t="s">
        <v>937</v>
      </c>
      <c r="C65" s="94" t="s">
        <v>351</v>
      </c>
      <c r="D65" s="95" t="s">
        <v>884</v>
      </c>
      <c r="E65" s="95" t="s">
        <v>852</v>
      </c>
      <c r="F65" s="94" t="s">
        <v>244</v>
      </c>
      <c r="G65" s="96">
        <v>172.66</v>
      </c>
      <c r="H65" s="96">
        <v>172.66</v>
      </c>
      <c r="I65" s="97">
        <f t="shared" si="1"/>
        <v>0</v>
      </c>
      <c r="J65" s="217" t="s">
        <v>984</v>
      </c>
      <c r="K65" s="91" t="s">
        <v>983</v>
      </c>
      <c r="L65" s="466"/>
      <c r="M65" s="309" t="s">
        <v>1006</v>
      </c>
    </row>
    <row r="66" spans="1:13" s="8" customFormat="1" ht="22.9" hidden="1" customHeight="1" x14ac:dyDescent="0.35">
      <c r="A66" s="206">
        <v>1152</v>
      </c>
      <c r="B66" s="94" t="s">
        <v>938</v>
      </c>
      <c r="C66" s="94" t="s">
        <v>351</v>
      </c>
      <c r="D66" s="95" t="s">
        <v>884</v>
      </c>
      <c r="E66" s="95" t="s">
        <v>852</v>
      </c>
      <c r="F66" s="94" t="s">
        <v>244</v>
      </c>
      <c r="G66" s="96">
        <v>172.66</v>
      </c>
      <c r="H66" s="96">
        <v>172.66</v>
      </c>
      <c r="I66" s="97">
        <f t="shared" si="1"/>
        <v>0</v>
      </c>
      <c r="J66" s="217" t="s">
        <v>984</v>
      </c>
      <c r="K66" s="91" t="s">
        <v>983</v>
      </c>
      <c r="L66" s="466"/>
      <c r="M66" s="309" t="s">
        <v>1006</v>
      </c>
    </row>
    <row r="67" spans="1:13" s="8" customFormat="1" ht="22.9" hidden="1" customHeight="1" x14ac:dyDescent="0.35">
      <c r="A67" s="206">
        <v>1152</v>
      </c>
      <c r="B67" s="94" t="s">
        <v>939</v>
      </c>
      <c r="C67" s="94" t="s">
        <v>351</v>
      </c>
      <c r="D67" s="95" t="s">
        <v>884</v>
      </c>
      <c r="E67" s="95" t="s">
        <v>852</v>
      </c>
      <c r="F67" s="94" t="s">
        <v>244</v>
      </c>
      <c r="G67" s="96">
        <v>172.66</v>
      </c>
      <c r="H67" s="96">
        <v>172.66</v>
      </c>
      <c r="I67" s="97">
        <f t="shared" si="1"/>
        <v>0</v>
      </c>
      <c r="J67" s="217" t="s">
        <v>984</v>
      </c>
      <c r="K67" s="91" t="s">
        <v>983</v>
      </c>
      <c r="L67" s="466"/>
      <c r="M67" s="309" t="s">
        <v>1006</v>
      </c>
    </row>
    <row r="68" spans="1:13" s="8" customFormat="1" ht="22.9" hidden="1" customHeight="1" x14ac:dyDescent="0.35">
      <c r="A68" s="206">
        <v>1152</v>
      </c>
      <c r="B68" s="94" t="s">
        <v>940</v>
      </c>
      <c r="C68" s="94" t="s">
        <v>351</v>
      </c>
      <c r="D68" s="95" t="s">
        <v>884</v>
      </c>
      <c r="E68" s="95" t="s">
        <v>852</v>
      </c>
      <c r="F68" s="94" t="s">
        <v>244</v>
      </c>
      <c r="G68" s="96">
        <v>176.96</v>
      </c>
      <c r="H68" s="96">
        <v>176.96</v>
      </c>
      <c r="I68" s="97">
        <f t="shared" si="1"/>
        <v>0</v>
      </c>
      <c r="J68" s="217" t="s">
        <v>984</v>
      </c>
      <c r="K68" s="91" t="s">
        <v>983</v>
      </c>
      <c r="L68" s="466"/>
      <c r="M68" s="309" t="s">
        <v>1006</v>
      </c>
    </row>
    <row r="69" spans="1:13" s="8" customFormat="1" ht="22.9" hidden="1" customHeight="1" x14ac:dyDescent="0.35">
      <c r="A69" s="206">
        <v>1152</v>
      </c>
      <c r="B69" s="94" t="s">
        <v>941</v>
      </c>
      <c r="C69" s="94" t="s">
        <v>351</v>
      </c>
      <c r="D69" s="95" t="s">
        <v>884</v>
      </c>
      <c r="E69" s="95" t="s">
        <v>852</v>
      </c>
      <c r="F69" s="94" t="s">
        <v>244</v>
      </c>
      <c r="G69" s="96">
        <v>176.96</v>
      </c>
      <c r="H69" s="96">
        <v>176.96</v>
      </c>
      <c r="I69" s="97">
        <f t="shared" si="1"/>
        <v>0</v>
      </c>
      <c r="J69" s="217" t="s">
        <v>984</v>
      </c>
      <c r="K69" s="91" t="s">
        <v>983</v>
      </c>
      <c r="L69" s="466"/>
      <c r="M69" s="309" t="s">
        <v>1006</v>
      </c>
    </row>
    <row r="70" spans="1:13" s="8" customFormat="1" ht="22.9" hidden="1" customHeight="1" x14ac:dyDescent="0.35">
      <c r="A70" s="206">
        <v>1152</v>
      </c>
      <c r="B70" s="94" t="s">
        <v>942</v>
      </c>
      <c r="C70" s="94" t="s">
        <v>351</v>
      </c>
      <c r="D70" s="95" t="s">
        <v>884</v>
      </c>
      <c r="E70" s="95" t="s">
        <v>852</v>
      </c>
      <c r="F70" s="94" t="s">
        <v>244</v>
      </c>
      <c r="G70" s="96">
        <v>176.96</v>
      </c>
      <c r="H70" s="96">
        <v>176.96</v>
      </c>
      <c r="I70" s="97">
        <f t="shared" si="1"/>
        <v>0</v>
      </c>
      <c r="J70" s="217" t="s">
        <v>984</v>
      </c>
      <c r="K70" s="91" t="s">
        <v>983</v>
      </c>
      <c r="L70" s="466"/>
      <c r="M70" s="309" t="s">
        <v>1006</v>
      </c>
    </row>
    <row r="71" spans="1:13" s="8" customFormat="1" ht="22.9" hidden="1" customHeight="1" x14ac:dyDescent="0.35">
      <c r="A71" s="206">
        <v>1152</v>
      </c>
      <c r="B71" s="94" t="s">
        <v>943</v>
      </c>
      <c r="C71" s="94" t="s">
        <v>351</v>
      </c>
      <c r="D71" s="95" t="s">
        <v>884</v>
      </c>
      <c r="E71" s="95" t="s">
        <v>852</v>
      </c>
      <c r="F71" s="94" t="s">
        <v>244</v>
      </c>
      <c r="G71" s="96">
        <v>176.96</v>
      </c>
      <c r="H71" s="96">
        <v>176.96</v>
      </c>
      <c r="I71" s="97">
        <f t="shared" si="1"/>
        <v>0</v>
      </c>
      <c r="J71" s="217" t="s">
        <v>984</v>
      </c>
      <c r="K71" s="91" t="s">
        <v>983</v>
      </c>
      <c r="L71" s="466"/>
      <c r="M71" s="309" t="s">
        <v>1006</v>
      </c>
    </row>
    <row r="72" spans="1:13" s="8" customFormat="1" ht="22.9" hidden="1" customHeight="1" x14ac:dyDescent="0.35">
      <c r="A72" s="206">
        <v>1152</v>
      </c>
      <c r="B72" s="94" t="s">
        <v>944</v>
      </c>
      <c r="C72" s="94" t="s">
        <v>351</v>
      </c>
      <c r="D72" s="95" t="s">
        <v>884</v>
      </c>
      <c r="E72" s="95" t="s">
        <v>852</v>
      </c>
      <c r="F72" s="94" t="s">
        <v>244</v>
      </c>
      <c r="G72" s="96">
        <v>176.96</v>
      </c>
      <c r="H72" s="96">
        <v>176.96</v>
      </c>
      <c r="I72" s="97">
        <f t="shared" si="1"/>
        <v>0</v>
      </c>
      <c r="J72" s="217" t="s">
        <v>984</v>
      </c>
      <c r="K72" s="91" t="s">
        <v>983</v>
      </c>
      <c r="L72" s="467"/>
      <c r="M72" s="309" t="s">
        <v>1006</v>
      </c>
    </row>
    <row r="73" spans="1:13" s="8" customFormat="1" ht="22.9" hidden="1" customHeight="1" x14ac:dyDescent="0.35">
      <c r="A73" s="19"/>
      <c r="B73" s="53"/>
      <c r="C73" s="94" t="s">
        <v>351</v>
      </c>
      <c r="D73" s="53"/>
      <c r="E73" s="53"/>
      <c r="F73" s="53"/>
      <c r="G73" s="75"/>
      <c r="H73" s="54" t="s">
        <v>782</v>
      </c>
      <c r="I73" s="190">
        <f>SUM(I44:I72)</f>
        <v>1294.8799999999997</v>
      </c>
      <c r="J73" s="68"/>
      <c r="K73" s="68"/>
      <c r="L73" s="53"/>
      <c r="M73" s="309"/>
    </row>
    <row r="74" spans="1:13" s="8" customFormat="1" ht="22.9" hidden="1" customHeight="1" thickBot="1" x14ac:dyDescent="0.5">
      <c r="A74" s="78">
        <v>1230</v>
      </c>
      <c r="B74" s="21" t="s">
        <v>440</v>
      </c>
      <c r="C74" s="21" t="s">
        <v>441</v>
      </c>
      <c r="D74" s="21" t="s">
        <v>231</v>
      </c>
      <c r="E74" s="21" t="s">
        <v>232</v>
      </c>
      <c r="F74" s="21" t="s">
        <v>16</v>
      </c>
      <c r="G74" s="22">
        <v>20.440000000000001</v>
      </c>
      <c r="H74" s="22">
        <f>1.72+18.72</f>
        <v>20.439999999999998</v>
      </c>
      <c r="I74" s="23">
        <f>G74-H74</f>
        <v>0</v>
      </c>
      <c r="J74" s="68"/>
      <c r="K74" s="73" t="s">
        <v>813</v>
      </c>
      <c r="L74" s="463" t="s">
        <v>1633</v>
      </c>
      <c r="M74" s="314" t="s">
        <v>1009</v>
      </c>
    </row>
    <row r="75" spans="1:13" s="8" customFormat="1" ht="22.9" hidden="1" customHeight="1" thickBot="1" x14ac:dyDescent="0.4">
      <c r="A75" s="78">
        <v>1230</v>
      </c>
      <c r="B75" s="21" t="s">
        <v>442</v>
      </c>
      <c r="C75" s="21" t="s">
        <v>441</v>
      </c>
      <c r="D75" s="21" t="s">
        <v>231</v>
      </c>
      <c r="E75" s="21" t="s">
        <v>232</v>
      </c>
      <c r="F75" s="21" t="s">
        <v>16</v>
      </c>
      <c r="G75" s="22">
        <v>112.6</v>
      </c>
      <c r="H75" s="22">
        <v>112.6</v>
      </c>
      <c r="I75" s="23">
        <f>G75-H75</f>
        <v>0</v>
      </c>
      <c r="J75" s="72"/>
      <c r="K75" s="73" t="s">
        <v>813</v>
      </c>
      <c r="L75" s="466"/>
      <c r="M75" s="309" t="s">
        <v>1629</v>
      </c>
    </row>
    <row r="76" spans="1:13" s="8" customFormat="1" ht="22.9" hidden="1" customHeight="1" thickBot="1" x14ac:dyDescent="0.4">
      <c r="A76" s="199">
        <v>1230</v>
      </c>
      <c r="B76" s="21" t="s">
        <v>490</v>
      </c>
      <c r="C76" s="21" t="s">
        <v>441</v>
      </c>
      <c r="D76" s="21" t="s">
        <v>491</v>
      </c>
      <c r="E76" s="21" t="s">
        <v>492</v>
      </c>
      <c r="F76" s="21" t="s">
        <v>25</v>
      </c>
      <c r="G76" s="22">
        <v>4418.1499999999996</v>
      </c>
      <c r="H76" s="22">
        <f>4000+101.16+316.99</f>
        <v>4418.1499999999996</v>
      </c>
      <c r="I76" s="23">
        <f t="shared" ref="I76:I81" si="2">G76-H76</f>
        <v>0</v>
      </c>
      <c r="J76" s="68"/>
      <c r="K76" s="73" t="s">
        <v>816</v>
      </c>
      <c r="L76" s="466"/>
      <c r="M76" s="309" t="s">
        <v>1701</v>
      </c>
    </row>
    <row r="77" spans="1:13" s="8" customFormat="1" ht="22.9" hidden="1" customHeight="1" thickBot="1" x14ac:dyDescent="0.4">
      <c r="A77" s="199">
        <v>1230</v>
      </c>
      <c r="B77" s="21" t="s">
        <v>493</v>
      </c>
      <c r="C77" s="21" t="s">
        <v>441</v>
      </c>
      <c r="D77" s="21" t="s">
        <v>492</v>
      </c>
      <c r="E77" s="21" t="s">
        <v>494</v>
      </c>
      <c r="F77" s="21" t="s">
        <v>25</v>
      </c>
      <c r="G77" s="22">
        <v>5279.3</v>
      </c>
      <c r="H77" s="22">
        <f>2600+5000-3749+129.01+1299.29</f>
        <v>5279.3</v>
      </c>
      <c r="I77" s="23">
        <f t="shared" si="2"/>
        <v>0</v>
      </c>
      <c r="J77" s="68"/>
      <c r="K77" s="73" t="s">
        <v>816</v>
      </c>
      <c r="L77" s="466"/>
      <c r="M77" s="309"/>
    </row>
    <row r="78" spans="1:13" s="8" customFormat="1" ht="22.9" hidden="1" customHeight="1" thickBot="1" x14ac:dyDescent="0.4">
      <c r="A78" s="199">
        <v>1230</v>
      </c>
      <c r="B78" s="21" t="s">
        <v>495</v>
      </c>
      <c r="C78" s="21" t="s">
        <v>441</v>
      </c>
      <c r="D78" s="21" t="s">
        <v>496</v>
      </c>
      <c r="E78" s="21" t="s">
        <v>497</v>
      </c>
      <c r="F78" s="21" t="s">
        <v>25</v>
      </c>
      <c r="G78" s="22">
        <v>571.66</v>
      </c>
      <c r="H78" s="22">
        <v>571.66</v>
      </c>
      <c r="I78" s="23">
        <f t="shared" si="2"/>
        <v>0</v>
      </c>
      <c r="J78" s="68"/>
      <c r="K78" s="73" t="s">
        <v>816</v>
      </c>
      <c r="L78" s="466"/>
      <c r="M78" s="309"/>
    </row>
    <row r="79" spans="1:13" s="8" customFormat="1" ht="22.9" hidden="1" customHeight="1" thickBot="1" x14ac:dyDescent="0.4">
      <c r="A79" s="199">
        <v>1230</v>
      </c>
      <c r="B79" s="21" t="s">
        <v>498</v>
      </c>
      <c r="C79" s="21" t="s">
        <v>441</v>
      </c>
      <c r="D79" s="21" t="s">
        <v>494</v>
      </c>
      <c r="E79" s="21" t="s">
        <v>499</v>
      </c>
      <c r="F79" s="21" t="s">
        <v>25</v>
      </c>
      <c r="G79" s="22">
        <v>5147.66</v>
      </c>
      <c r="H79" s="22">
        <f>1129.05+1168.68</f>
        <v>2297.73</v>
      </c>
      <c r="I79" s="23">
        <f t="shared" si="2"/>
        <v>2849.93</v>
      </c>
      <c r="J79" s="68"/>
      <c r="K79" s="73" t="s">
        <v>816</v>
      </c>
      <c r="L79" s="467"/>
      <c r="M79" s="309"/>
    </row>
    <row r="80" spans="1:13" s="8" customFormat="1" ht="22.9" hidden="1" customHeight="1" x14ac:dyDescent="0.35">
      <c r="A80" s="199">
        <v>1230</v>
      </c>
      <c r="B80" s="21" t="s">
        <v>500</v>
      </c>
      <c r="C80" s="21" t="s">
        <v>441</v>
      </c>
      <c r="D80" s="21" t="s">
        <v>499</v>
      </c>
      <c r="E80" s="21" t="s">
        <v>501</v>
      </c>
      <c r="F80" s="21" t="s">
        <v>25</v>
      </c>
      <c r="G80" s="22">
        <v>3332.4</v>
      </c>
      <c r="H80" s="22"/>
      <c r="I80" s="23">
        <f t="shared" si="2"/>
        <v>3332.4</v>
      </c>
      <c r="J80" s="68"/>
      <c r="K80" s="106" t="s">
        <v>816</v>
      </c>
      <c r="L80" s="53"/>
      <c r="M80" s="309"/>
    </row>
    <row r="81" spans="1:13" s="8" customFormat="1" ht="22.9" hidden="1" customHeight="1" x14ac:dyDescent="0.35">
      <c r="A81" s="199">
        <v>1230</v>
      </c>
      <c r="B81" s="21"/>
      <c r="C81" s="21" t="s">
        <v>441</v>
      </c>
      <c r="D81" s="21" t="s">
        <v>1101</v>
      </c>
      <c r="E81" s="21"/>
      <c r="F81" s="21" t="s">
        <v>1084</v>
      </c>
      <c r="G81" s="22">
        <v>3749</v>
      </c>
      <c r="H81" s="22">
        <v>3749</v>
      </c>
      <c r="I81" s="23">
        <f t="shared" si="2"/>
        <v>0</v>
      </c>
      <c r="J81" s="216"/>
      <c r="K81" s="91"/>
      <c r="L81" s="53"/>
      <c r="M81" s="309"/>
    </row>
    <row r="82" spans="1:13" s="8" customFormat="1" ht="22.9" hidden="1" customHeight="1" x14ac:dyDescent="0.35">
      <c r="A82" s="19"/>
      <c r="B82" s="53"/>
      <c r="C82" s="21" t="s">
        <v>441</v>
      </c>
      <c r="D82" s="53"/>
      <c r="E82" s="53"/>
      <c r="F82" s="53"/>
      <c r="G82" s="75"/>
      <c r="H82" s="54" t="s">
        <v>782</v>
      </c>
      <c r="I82" s="190">
        <f>SUM(I74:I81)</f>
        <v>6182.33</v>
      </c>
      <c r="J82" s="68"/>
      <c r="K82" s="68"/>
      <c r="L82" s="53" t="s">
        <v>1118</v>
      </c>
      <c r="M82" s="309"/>
    </row>
    <row r="83" spans="1:13" s="8" customFormat="1" ht="22.9" hidden="1" customHeight="1" thickBot="1" x14ac:dyDescent="0.4">
      <c r="A83" s="207">
        <v>1232</v>
      </c>
      <c r="B83" s="27" t="s">
        <v>29</v>
      </c>
      <c r="C83" s="27" t="s">
        <v>30</v>
      </c>
      <c r="D83" s="27" t="s">
        <v>31</v>
      </c>
      <c r="E83" s="27" t="s">
        <v>32</v>
      </c>
      <c r="F83" s="27" t="s">
        <v>25</v>
      </c>
      <c r="G83" s="29">
        <v>6117.68</v>
      </c>
      <c r="H83" s="28"/>
      <c r="I83" s="57">
        <v>6117.68</v>
      </c>
      <c r="J83" s="68"/>
      <c r="K83" s="73" t="s">
        <v>812</v>
      </c>
      <c r="L83" s="463" t="s">
        <v>1634</v>
      </c>
      <c r="M83" s="309"/>
    </row>
    <row r="84" spans="1:13" s="8" customFormat="1" ht="22.9" hidden="1" customHeight="1" thickBot="1" x14ac:dyDescent="0.4">
      <c r="A84" s="207">
        <v>1232</v>
      </c>
      <c r="B84" s="27" t="s">
        <v>33</v>
      </c>
      <c r="C84" s="27" t="s">
        <v>30</v>
      </c>
      <c r="D84" s="27" t="s">
        <v>34</v>
      </c>
      <c r="E84" s="27" t="s">
        <v>35</v>
      </c>
      <c r="F84" s="27" t="s">
        <v>25</v>
      </c>
      <c r="G84" s="29">
        <v>8171.63</v>
      </c>
      <c r="H84" s="28"/>
      <c r="I84" s="57">
        <v>8171.63</v>
      </c>
      <c r="J84" s="68"/>
      <c r="K84" s="73" t="s">
        <v>812</v>
      </c>
      <c r="L84" s="466"/>
      <c r="M84" s="309"/>
    </row>
    <row r="85" spans="1:13" s="8" customFormat="1" ht="22.9" hidden="1" customHeight="1" thickBot="1" x14ac:dyDescent="0.4">
      <c r="A85" s="207">
        <v>1232</v>
      </c>
      <c r="B85" s="27" t="s">
        <v>36</v>
      </c>
      <c r="C85" s="27" t="s">
        <v>30</v>
      </c>
      <c r="D85" s="27" t="s">
        <v>32</v>
      </c>
      <c r="E85" s="27" t="s">
        <v>34</v>
      </c>
      <c r="F85" s="27" t="s">
        <v>25</v>
      </c>
      <c r="G85" s="29">
        <v>8570.4699999999993</v>
      </c>
      <c r="H85" s="28"/>
      <c r="I85" s="57">
        <v>8570.4699999999993</v>
      </c>
      <c r="J85" s="68"/>
      <c r="K85" s="73" t="s">
        <v>812</v>
      </c>
      <c r="L85" s="466"/>
      <c r="M85" s="309"/>
    </row>
    <row r="86" spans="1:13" s="8" customFormat="1" ht="22.9" hidden="1" customHeight="1" thickBot="1" x14ac:dyDescent="0.4">
      <c r="A86" s="207">
        <v>1232</v>
      </c>
      <c r="B86" s="27" t="s">
        <v>37</v>
      </c>
      <c r="C86" s="27" t="s">
        <v>30</v>
      </c>
      <c r="D86" s="27"/>
      <c r="E86" s="27" t="s">
        <v>38</v>
      </c>
      <c r="F86" s="27" t="s">
        <v>25</v>
      </c>
      <c r="G86" s="29">
        <v>4255.1499999999996</v>
      </c>
      <c r="H86" s="28"/>
      <c r="I86" s="57">
        <v>4255.1499999999996</v>
      </c>
      <c r="J86" s="68"/>
      <c r="K86" s="73" t="s">
        <v>812</v>
      </c>
      <c r="L86" s="466"/>
      <c r="M86" s="309"/>
    </row>
    <row r="87" spans="1:13" s="8" customFormat="1" ht="22.9" hidden="1" customHeight="1" thickBot="1" x14ac:dyDescent="0.4">
      <c r="A87" s="207">
        <v>1232</v>
      </c>
      <c r="B87" s="27" t="s">
        <v>39</v>
      </c>
      <c r="C87" s="27" t="s">
        <v>30</v>
      </c>
      <c r="D87" s="27" t="s">
        <v>35</v>
      </c>
      <c r="E87" s="27" t="s">
        <v>40</v>
      </c>
      <c r="F87" s="27" t="s">
        <v>25</v>
      </c>
      <c r="G87" s="29">
        <v>5747.57</v>
      </c>
      <c r="H87" s="29">
        <f>1225.83+595.99+361.62</f>
        <v>2183.44</v>
      </c>
      <c r="I87" s="57">
        <f>G87-H87</f>
        <v>3564.1299999999997</v>
      </c>
      <c r="J87" s="68"/>
      <c r="K87" s="73" t="s">
        <v>812</v>
      </c>
      <c r="L87" s="466"/>
      <c r="M87" s="354" t="s">
        <v>1396</v>
      </c>
    </row>
    <row r="88" spans="1:13" s="8" customFormat="1" ht="22.9" hidden="1" customHeight="1" thickBot="1" x14ac:dyDescent="0.4">
      <c r="A88" s="207">
        <v>1232</v>
      </c>
      <c r="B88" s="30" t="s">
        <v>41</v>
      </c>
      <c r="C88" s="30" t="s">
        <v>30</v>
      </c>
      <c r="D88" s="30"/>
      <c r="E88" s="30" t="s">
        <v>42</v>
      </c>
      <c r="F88" s="27" t="s">
        <v>25</v>
      </c>
      <c r="G88" s="31">
        <v>992.76</v>
      </c>
      <c r="H88" s="31"/>
      <c r="I88" s="58">
        <v>992.76</v>
      </c>
      <c r="J88" s="68"/>
      <c r="K88" s="73" t="s">
        <v>812</v>
      </c>
      <c r="L88" s="466"/>
      <c r="M88" s="309"/>
    </row>
    <row r="89" spans="1:13" s="8" customFormat="1" ht="22.9" hidden="1" customHeight="1" thickBot="1" x14ac:dyDescent="0.4">
      <c r="A89" s="207">
        <v>1232</v>
      </c>
      <c r="B89" s="30" t="s">
        <v>43</v>
      </c>
      <c r="C89" s="30" t="s">
        <v>30</v>
      </c>
      <c r="D89" s="30"/>
      <c r="E89" s="30" t="s">
        <v>44</v>
      </c>
      <c r="F89" s="27" t="s">
        <v>9</v>
      </c>
      <c r="G89" s="31">
        <v>1803.1</v>
      </c>
      <c r="H89" s="31">
        <f>290.93+355.37+328.74+276.87</f>
        <v>1251.9099999999999</v>
      </c>
      <c r="I89" s="58">
        <f>G89-H89</f>
        <v>551.19000000000005</v>
      </c>
      <c r="J89" s="68"/>
      <c r="K89" s="73" t="s">
        <v>812</v>
      </c>
      <c r="L89" s="466"/>
      <c r="M89" s="309"/>
    </row>
    <row r="90" spans="1:13" s="8" customFormat="1" ht="22.9" hidden="1" customHeight="1" thickBot="1" x14ac:dyDescent="0.4">
      <c r="A90" s="207">
        <v>1232</v>
      </c>
      <c r="B90" s="30" t="s">
        <v>45</v>
      </c>
      <c r="C90" s="30" t="s">
        <v>30</v>
      </c>
      <c r="D90" s="30"/>
      <c r="E90" s="30" t="s">
        <v>46</v>
      </c>
      <c r="F90" s="27" t="s">
        <v>9</v>
      </c>
      <c r="G90" s="31">
        <v>1486.94</v>
      </c>
      <c r="H90" s="31">
        <v>1436.94</v>
      </c>
      <c r="I90" s="58">
        <v>50</v>
      </c>
      <c r="J90" s="68"/>
      <c r="K90" s="73" t="s">
        <v>812</v>
      </c>
      <c r="L90" s="466"/>
      <c r="M90" s="309"/>
    </row>
    <row r="91" spans="1:13" s="8" customFormat="1" ht="22.9" hidden="1" customHeight="1" thickBot="1" x14ac:dyDescent="0.4">
      <c r="A91" s="207">
        <v>1232</v>
      </c>
      <c r="B91" s="30" t="s">
        <v>47</v>
      </c>
      <c r="C91" s="30" t="s">
        <v>30</v>
      </c>
      <c r="D91" s="30"/>
      <c r="E91" s="30" t="s">
        <v>14</v>
      </c>
      <c r="F91" s="27" t="s">
        <v>16</v>
      </c>
      <c r="G91" s="31">
        <v>363.2</v>
      </c>
      <c r="H91" s="31"/>
      <c r="I91" s="58">
        <v>363.2</v>
      </c>
      <c r="J91" s="68"/>
      <c r="K91" s="73" t="s">
        <v>812</v>
      </c>
      <c r="L91" s="466"/>
      <c r="M91" s="309"/>
    </row>
    <row r="92" spans="1:13" s="8" customFormat="1" ht="22.9" hidden="1" customHeight="1" thickBot="1" x14ac:dyDescent="0.4">
      <c r="A92" s="207">
        <v>1232</v>
      </c>
      <c r="B92" s="30" t="s">
        <v>48</v>
      </c>
      <c r="C92" s="30" t="s">
        <v>30</v>
      </c>
      <c r="D92" s="30" t="s">
        <v>14</v>
      </c>
      <c r="E92" s="27" t="s">
        <v>15</v>
      </c>
      <c r="F92" s="27" t="s">
        <v>16</v>
      </c>
      <c r="G92" s="31">
        <v>36.75</v>
      </c>
      <c r="H92" s="31"/>
      <c r="I92" s="58">
        <v>36.75</v>
      </c>
      <c r="J92" s="68"/>
      <c r="K92" s="73" t="s">
        <v>812</v>
      </c>
      <c r="L92" s="466"/>
      <c r="M92" s="309"/>
    </row>
    <row r="93" spans="1:13" s="8" customFormat="1" ht="22.9" hidden="1" customHeight="1" thickBot="1" x14ac:dyDescent="0.4">
      <c r="A93" s="207">
        <v>1232</v>
      </c>
      <c r="B93" s="30" t="s">
        <v>49</v>
      </c>
      <c r="C93" s="30" t="s">
        <v>30</v>
      </c>
      <c r="D93" s="30" t="s">
        <v>19</v>
      </c>
      <c r="E93" s="30" t="s">
        <v>20</v>
      </c>
      <c r="F93" s="27" t="s">
        <v>16</v>
      </c>
      <c r="G93" s="31">
        <v>748.07</v>
      </c>
      <c r="H93" s="31"/>
      <c r="I93" s="58">
        <v>748.07</v>
      </c>
      <c r="J93" s="68"/>
      <c r="K93" s="73" t="s">
        <v>812</v>
      </c>
      <c r="L93" s="466"/>
      <c r="M93" s="309"/>
    </row>
    <row r="94" spans="1:13" s="8" customFormat="1" ht="22.9" hidden="1" customHeight="1" thickBot="1" x14ac:dyDescent="0.4">
      <c r="A94" s="207">
        <v>1232</v>
      </c>
      <c r="B94" s="30" t="s">
        <v>50</v>
      </c>
      <c r="C94" s="30" t="s">
        <v>30</v>
      </c>
      <c r="D94" s="30" t="s">
        <v>19</v>
      </c>
      <c r="E94" s="30" t="s">
        <v>20</v>
      </c>
      <c r="F94" s="27" t="s">
        <v>16</v>
      </c>
      <c r="G94" s="31">
        <v>145.69999999999999</v>
      </c>
      <c r="H94" s="31"/>
      <c r="I94" s="58">
        <v>145.69999999999999</v>
      </c>
      <c r="J94" s="72"/>
      <c r="K94" s="73" t="s">
        <v>812</v>
      </c>
      <c r="L94" s="466"/>
      <c r="M94" s="309"/>
    </row>
    <row r="95" spans="1:13" s="8" customFormat="1" ht="22.9" hidden="1" customHeight="1" thickBot="1" x14ac:dyDescent="0.4">
      <c r="A95" s="78">
        <v>1232</v>
      </c>
      <c r="B95" s="21" t="s">
        <v>443</v>
      </c>
      <c r="C95" s="30" t="s">
        <v>30</v>
      </c>
      <c r="D95" s="21" t="s">
        <v>231</v>
      </c>
      <c r="E95" s="21" t="s">
        <v>232</v>
      </c>
      <c r="F95" s="21" t="s">
        <v>16</v>
      </c>
      <c r="G95" s="22">
        <v>104.47</v>
      </c>
      <c r="H95" s="22"/>
      <c r="I95" s="23">
        <v>104.47</v>
      </c>
      <c r="J95" s="68"/>
      <c r="K95" s="73" t="s">
        <v>813</v>
      </c>
      <c r="L95" s="466"/>
      <c r="M95" s="309"/>
    </row>
    <row r="96" spans="1:13" s="8" customFormat="1" ht="22.9" hidden="1" customHeight="1" x14ac:dyDescent="0.35">
      <c r="A96" s="78">
        <v>1232</v>
      </c>
      <c r="B96" s="21" t="s">
        <v>445</v>
      </c>
      <c r="C96" s="30" t="s">
        <v>30</v>
      </c>
      <c r="D96" s="21" t="s">
        <v>231</v>
      </c>
      <c r="E96" s="21" t="s">
        <v>232</v>
      </c>
      <c r="F96" s="21" t="s">
        <v>16</v>
      </c>
      <c r="G96" s="22">
        <v>19.829999999999998</v>
      </c>
      <c r="H96" s="22"/>
      <c r="I96" s="23">
        <v>19.829999999999998</v>
      </c>
      <c r="J96" s="68"/>
      <c r="K96" s="106" t="s">
        <v>813</v>
      </c>
      <c r="L96" s="466"/>
      <c r="M96" s="309"/>
    </row>
    <row r="97" spans="1:13" s="8" customFormat="1" ht="20.45" hidden="1" customHeight="1" x14ac:dyDescent="0.35">
      <c r="A97" s="208">
        <v>1232</v>
      </c>
      <c r="B97" s="21"/>
      <c r="C97" s="30" t="s">
        <v>30</v>
      </c>
      <c r="D97" s="21" t="s">
        <v>1090</v>
      </c>
      <c r="E97" s="21"/>
      <c r="F97" s="21" t="s">
        <v>1089</v>
      </c>
      <c r="G97" s="22">
        <v>715.58</v>
      </c>
      <c r="H97" s="22"/>
      <c r="I97" s="23">
        <f>G97-H97</f>
        <v>715.58</v>
      </c>
      <c r="J97" s="216"/>
      <c r="K97" s="91"/>
      <c r="L97" s="467"/>
      <c r="M97" s="309"/>
    </row>
    <row r="98" spans="1:13" s="8" customFormat="1" ht="22.9" hidden="1" customHeight="1" x14ac:dyDescent="0.35">
      <c r="A98" s="19"/>
      <c r="B98" s="53"/>
      <c r="C98" s="30" t="s">
        <v>30</v>
      </c>
      <c r="D98" s="53"/>
      <c r="E98" s="53"/>
      <c r="F98" s="53"/>
      <c r="G98" s="75"/>
      <c r="H98" s="54" t="s">
        <v>782</v>
      </c>
      <c r="I98" s="190">
        <f>SUM(I83:I97)</f>
        <v>34406.61</v>
      </c>
      <c r="J98" s="68"/>
      <c r="K98" s="68"/>
      <c r="L98" s="53"/>
      <c r="M98" s="309"/>
    </row>
    <row r="99" spans="1:13" s="8" customFormat="1" ht="72" hidden="1" customHeight="1" thickBot="1" x14ac:dyDescent="0.4">
      <c r="A99" s="403">
        <v>1277</v>
      </c>
      <c r="B99" s="406"/>
      <c r="C99" s="404" t="s">
        <v>194</v>
      </c>
      <c r="D99" s="404" t="s">
        <v>195</v>
      </c>
      <c r="E99" s="404" t="s">
        <v>196</v>
      </c>
      <c r="F99" s="404" t="s">
        <v>197</v>
      </c>
      <c r="G99" s="181">
        <v>2410.8000000000002</v>
      </c>
      <c r="H99" s="181"/>
      <c r="I99" s="23">
        <v>2410.8000000000002</v>
      </c>
      <c r="J99" s="72"/>
      <c r="K99" s="73" t="s">
        <v>812</v>
      </c>
      <c r="L99" s="233" t="s">
        <v>1684</v>
      </c>
      <c r="M99" s="309"/>
    </row>
    <row r="100" spans="1:13" s="8" customFormat="1" ht="22.9" hidden="1" customHeight="1" x14ac:dyDescent="0.35">
      <c r="A100" s="403">
        <v>1277</v>
      </c>
      <c r="B100" s="406"/>
      <c r="C100" s="404" t="s">
        <v>194</v>
      </c>
      <c r="D100" s="406"/>
      <c r="E100" s="406"/>
      <c r="F100" s="406"/>
      <c r="G100" s="404"/>
      <c r="H100" s="407" t="s">
        <v>782</v>
      </c>
      <c r="I100" s="190">
        <f>SUM(I99)</f>
        <v>2410.8000000000002</v>
      </c>
      <c r="J100" s="68"/>
      <c r="K100" s="68"/>
      <c r="L100" s="53"/>
      <c r="M100" s="309"/>
    </row>
    <row r="101" spans="1:13" s="8" customFormat="1" ht="22.9" hidden="1" customHeight="1" thickBot="1" x14ac:dyDescent="0.4">
      <c r="A101" s="207">
        <v>1324</v>
      </c>
      <c r="B101" s="33" t="s">
        <v>78</v>
      </c>
      <c r="C101" s="33" t="s">
        <v>79</v>
      </c>
      <c r="D101" s="33" t="s">
        <v>80</v>
      </c>
      <c r="E101" s="33" t="s">
        <v>81</v>
      </c>
      <c r="F101" s="33" t="s">
        <v>25</v>
      </c>
      <c r="G101" s="31">
        <v>3317.6</v>
      </c>
      <c r="H101" s="33"/>
      <c r="I101" s="60">
        <v>3317.6</v>
      </c>
      <c r="J101" s="68"/>
      <c r="K101" s="73" t="s">
        <v>812</v>
      </c>
      <c r="L101" s="474" t="s">
        <v>1685</v>
      </c>
      <c r="M101" s="309"/>
    </row>
    <row r="102" spans="1:13" s="8" customFormat="1" ht="22.9" hidden="1" customHeight="1" thickBot="1" x14ac:dyDescent="0.4">
      <c r="A102" s="207">
        <v>1324</v>
      </c>
      <c r="B102" s="33" t="s">
        <v>82</v>
      </c>
      <c r="C102" s="33" t="s">
        <v>79</v>
      </c>
      <c r="D102" s="33" t="s">
        <v>83</v>
      </c>
      <c r="E102" s="33" t="s">
        <v>84</v>
      </c>
      <c r="F102" s="33" t="s">
        <v>25</v>
      </c>
      <c r="G102" s="31">
        <v>13903.4</v>
      </c>
      <c r="H102" s="33"/>
      <c r="I102" s="60">
        <v>13903.4</v>
      </c>
      <c r="J102" s="68"/>
      <c r="K102" s="73" t="s">
        <v>812</v>
      </c>
      <c r="L102" s="475"/>
      <c r="M102" s="309"/>
    </row>
    <row r="103" spans="1:13" s="8" customFormat="1" ht="22.9" hidden="1" customHeight="1" thickBot="1" x14ac:dyDescent="0.4">
      <c r="A103" s="207">
        <v>1324</v>
      </c>
      <c r="B103" s="27" t="s">
        <v>85</v>
      </c>
      <c r="C103" s="33" t="s">
        <v>79</v>
      </c>
      <c r="D103" s="27" t="s">
        <v>86</v>
      </c>
      <c r="E103" s="27" t="s">
        <v>87</v>
      </c>
      <c r="F103" s="27" t="s">
        <v>25</v>
      </c>
      <c r="G103" s="29">
        <v>17757.12</v>
      </c>
      <c r="H103" s="29">
        <v>6025.5</v>
      </c>
      <c r="I103" s="57">
        <f>G103-H103</f>
        <v>11731.619999999999</v>
      </c>
      <c r="J103" s="68"/>
      <c r="K103" s="73" t="s">
        <v>812</v>
      </c>
      <c r="L103" s="475"/>
      <c r="M103" s="309"/>
    </row>
    <row r="104" spans="1:13" s="8" customFormat="1" ht="22.9" hidden="1" customHeight="1" thickBot="1" x14ac:dyDescent="0.4">
      <c r="A104" s="207">
        <v>1324</v>
      </c>
      <c r="B104" s="27" t="s">
        <v>88</v>
      </c>
      <c r="C104" s="33" t="s">
        <v>79</v>
      </c>
      <c r="D104" s="27" t="s">
        <v>89</v>
      </c>
      <c r="E104" s="27" t="s">
        <v>90</v>
      </c>
      <c r="F104" s="27" t="s">
        <v>25</v>
      </c>
      <c r="G104" s="29">
        <v>15287.96</v>
      </c>
      <c r="H104" s="29"/>
      <c r="I104" s="57">
        <v>15287.96</v>
      </c>
      <c r="J104" s="68"/>
      <c r="K104" s="73" t="s">
        <v>812</v>
      </c>
      <c r="L104" s="475"/>
      <c r="M104" s="309"/>
    </row>
    <row r="105" spans="1:13" s="8" customFormat="1" ht="22.9" hidden="1" customHeight="1" thickBot="1" x14ac:dyDescent="0.4">
      <c r="A105" s="207">
        <v>1324</v>
      </c>
      <c r="B105" s="27" t="s">
        <v>91</v>
      </c>
      <c r="C105" s="33" t="s">
        <v>79</v>
      </c>
      <c r="D105" s="27" t="s">
        <v>90</v>
      </c>
      <c r="E105" s="27" t="s">
        <v>92</v>
      </c>
      <c r="F105" s="27" t="s">
        <v>25</v>
      </c>
      <c r="G105" s="29">
        <v>13499.54</v>
      </c>
      <c r="H105" s="29"/>
      <c r="I105" s="57">
        <v>13499.54</v>
      </c>
      <c r="J105" s="68"/>
      <c r="K105" s="73" t="s">
        <v>812</v>
      </c>
      <c r="L105" s="475"/>
      <c r="M105" s="309"/>
    </row>
    <row r="106" spans="1:13" s="8" customFormat="1" ht="22.9" hidden="1" customHeight="1" thickBot="1" x14ac:dyDescent="0.4">
      <c r="A106" s="207">
        <v>1324</v>
      </c>
      <c r="B106" s="27" t="s">
        <v>93</v>
      </c>
      <c r="C106" s="33" t="s">
        <v>79</v>
      </c>
      <c r="D106" s="27" t="s">
        <v>84</v>
      </c>
      <c r="E106" s="27" t="s">
        <v>94</v>
      </c>
      <c r="F106" s="27" t="s">
        <v>25</v>
      </c>
      <c r="G106" s="29">
        <v>15172.85</v>
      </c>
      <c r="H106" s="29"/>
      <c r="I106" s="57">
        <v>15172.85</v>
      </c>
      <c r="J106" s="68"/>
      <c r="K106" s="73" t="s">
        <v>812</v>
      </c>
      <c r="L106" s="475"/>
      <c r="M106" s="309"/>
    </row>
    <row r="107" spans="1:13" s="8" customFormat="1" ht="22.9" hidden="1" customHeight="1" thickBot="1" x14ac:dyDescent="0.4">
      <c r="A107" s="207">
        <v>1324</v>
      </c>
      <c r="B107" s="27" t="s">
        <v>95</v>
      </c>
      <c r="C107" s="33" t="s">
        <v>79</v>
      </c>
      <c r="D107" s="27" t="s">
        <v>96</v>
      </c>
      <c r="E107" s="27" t="s">
        <v>46</v>
      </c>
      <c r="F107" s="27" t="s">
        <v>25</v>
      </c>
      <c r="G107" s="29">
        <v>12069.09</v>
      </c>
      <c r="H107" s="29"/>
      <c r="I107" s="57">
        <v>12069.09</v>
      </c>
      <c r="J107" s="68"/>
      <c r="K107" s="73" t="s">
        <v>812</v>
      </c>
      <c r="L107" s="475"/>
      <c r="M107" s="309"/>
    </row>
    <row r="108" spans="1:13" s="8" customFormat="1" ht="22.9" hidden="1" customHeight="1" thickBot="1" x14ac:dyDescent="0.4">
      <c r="A108" s="207">
        <v>1324</v>
      </c>
      <c r="B108" s="27" t="s">
        <v>97</v>
      </c>
      <c r="C108" s="33" t="s">
        <v>79</v>
      </c>
      <c r="D108" s="27" t="s">
        <v>92</v>
      </c>
      <c r="E108" s="27" t="s">
        <v>46</v>
      </c>
      <c r="F108" s="27" t="s">
        <v>25</v>
      </c>
      <c r="G108" s="29">
        <v>6588.6</v>
      </c>
      <c r="H108" s="29"/>
      <c r="I108" s="57">
        <v>6588.6</v>
      </c>
      <c r="J108" s="68"/>
      <c r="K108" s="73" t="s">
        <v>812</v>
      </c>
      <c r="L108" s="475"/>
      <c r="M108" s="309"/>
    </row>
    <row r="109" spans="1:13" s="8" customFormat="1" ht="22.9" hidden="1" customHeight="1" thickBot="1" x14ac:dyDescent="0.4">
      <c r="A109" s="207">
        <v>1324</v>
      </c>
      <c r="B109" s="30" t="s">
        <v>98</v>
      </c>
      <c r="C109" s="33" t="s">
        <v>79</v>
      </c>
      <c r="D109" s="30"/>
      <c r="E109" s="30" t="s">
        <v>99</v>
      </c>
      <c r="F109" s="27" t="s">
        <v>25</v>
      </c>
      <c r="G109" s="31">
        <v>10263.870000000001</v>
      </c>
      <c r="H109" s="31"/>
      <c r="I109" s="58">
        <v>10263.870000000001</v>
      </c>
      <c r="J109" s="68"/>
      <c r="K109" s="73" t="s">
        <v>812</v>
      </c>
      <c r="L109" s="475"/>
      <c r="M109" s="309"/>
    </row>
    <row r="110" spans="1:13" s="8" customFormat="1" ht="22.9" hidden="1" customHeight="1" thickBot="1" x14ac:dyDescent="0.4">
      <c r="A110" s="207">
        <v>1324</v>
      </c>
      <c r="B110" s="30" t="s">
        <v>100</v>
      </c>
      <c r="C110" s="33" t="s">
        <v>79</v>
      </c>
      <c r="D110" s="30"/>
      <c r="E110" s="30" t="s">
        <v>27</v>
      </c>
      <c r="F110" s="27" t="s">
        <v>25</v>
      </c>
      <c r="G110" s="31">
        <v>1167.74</v>
      </c>
      <c r="H110" s="31"/>
      <c r="I110" s="58">
        <v>1167.74</v>
      </c>
      <c r="J110" s="68"/>
      <c r="K110" s="73" t="s">
        <v>812</v>
      </c>
      <c r="L110" s="475"/>
      <c r="M110" s="309"/>
    </row>
    <row r="111" spans="1:13" s="8" customFormat="1" ht="22.9" hidden="1" customHeight="1" thickBot="1" x14ac:dyDescent="0.4">
      <c r="A111" s="207">
        <v>1324</v>
      </c>
      <c r="B111" s="30" t="s">
        <v>101</v>
      </c>
      <c r="C111" s="33" t="s">
        <v>79</v>
      </c>
      <c r="D111" s="30"/>
      <c r="E111" s="30" t="s">
        <v>90</v>
      </c>
      <c r="F111" s="27" t="s">
        <v>9</v>
      </c>
      <c r="G111" s="31">
        <v>3474.54</v>
      </c>
      <c r="H111" s="31">
        <f>142.08+243.84</f>
        <v>385.92</v>
      </c>
      <c r="I111" s="58">
        <f>G111-H111</f>
        <v>3088.62</v>
      </c>
      <c r="J111" s="68"/>
      <c r="K111" s="73" t="s">
        <v>812</v>
      </c>
      <c r="L111" s="475"/>
      <c r="M111" s="309"/>
    </row>
    <row r="112" spans="1:13" s="8" customFormat="1" ht="22.9" hidden="1" customHeight="1" thickBot="1" x14ac:dyDescent="0.4">
      <c r="A112" s="207">
        <v>1324</v>
      </c>
      <c r="B112" s="30" t="s">
        <v>102</v>
      </c>
      <c r="C112" s="33" t="s">
        <v>79</v>
      </c>
      <c r="D112" s="30"/>
      <c r="E112" s="30" t="s">
        <v>92</v>
      </c>
      <c r="F112" s="27" t="s">
        <v>9</v>
      </c>
      <c r="G112" s="31">
        <v>3882.91</v>
      </c>
      <c r="H112" s="31"/>
      <c r="I112" s="58">
        <v>3882.91</v>
      </c>
      <c r="J112" s="68"/>
      <c r="K112" s="73" t="s">
        <v>812</v>
      </c>
      <c r="L112" s="475"/>
      <c r="M112" s="309"/>
    </row>
    <row r="113" spans="1:13" s="8" customFormat="1" ht="22.9" hidden="1" customHeight="1" thickBot="1" x14ac:dyDescent="0.4">
      <c r="A113" s="207">
        <v>1324</v>
      </c>
      <c r="B113" s="30" t="s">
        <v>103</v>
      </c>
      <c r="C113" s="33" t="s">
        <v>79</v>
      </c>
      <c r="D113" s="30"/>
      <c r="E113" s="30" t="s">
        <v>104</v>
      </c>
      <c r="F113" s="27" t="s">
        <v>9</v>
      </c>
      <c r="G113" s="31">
        <v>3435.74</v>
      </c>
      <c r="H113" s="31"/>
      <c r="I113" s="58">
        <v>3435.74</v>
      </c>
      <c r="J113" s="68"/>
      <c r="K113" s="73" t="s">
        <v>812</v>
      </c>
      <c r="L113" s="475"/>
      <c r="M113" s="309"/>
    </row>
    <row r="114" spans="1:13" s="8" customFormat="1" ht="22.9" hidden="1" customHeight="1" thickBot="1" x14ac:dyDescent="0.4">
      <c r="A114" s="207">
        <v>1324</v>
      </c>
      <c r="B114" s="30" t="s">
        <v>105</v>
      </c>
      <c r="C114" s="33" t="s">
        <v>79</v>
      </c>
      <c r="D114" s="30"/>
      <c r="E114" s="30" t="s">
        <v>96</v>
      </c>
      <c r="F114" s="27" t="s">
        <v>9</v>
      </c>
      <c r="G114" s="31">
        <v>4643.3900000000003</v>
      </c>
      <c r="H114" s="31"/>
      <c r="I114" s="58">
        <v>4643.3900000000003</v>
      </c>
      <c r="J114" s="68"/>
      <c r="K114" s="73" t="s">
        <v>812</v>
      </c>
      <c r="L114" s="475"/>
      <c r="M114" s="309"/>
    </row>
    <row r="115" spans="1:13" s="8" customFormat="1" ht="22.9" hidden="1" customHeight="1" thickBot="1" x14ac:dyDescent="0.4">
      <c r="A115" s="207">
        <v>1324</v>
      </c>
      <c r="B115" s="30" t="s">
        <v>106</v>
      </c>
      <c r="C115" s="33" t="s">
        <v>79</v>
      </c>
      <c r="D115" s="30"/>
      <c r="E115" s="30" t="s">
        <v>46</v>
      </c>
      <c r="F115" s="27" t="s">
        <v>9</v>
      </c>
      <c r="G115" s="31">
        <v>4477.5200000000004</v>
      </c>
      <c r="H115" s="31"/>
      <c r="I115" s="58">
        <v>4477.5200000000004</v>
      </c>
      <c r="J115" s="68"/>
      <c r="K115" s="73" t="s">
        <v>812</v>
      </c>
      <c r="L115" s="475"/>
      <c r="M115" s="309"/>
    </row>
    <row r="116" spans="1:13" s="8" customFormat="1" ht="22.9" hidden="1" customHeight="1" thickBot="1" x14ac:dyDescent="0.4">
      <c r="A116" s="207">
        <v>1324</v>
      </c>
      <c r="B116" s="30" t="s">
        <v>107</v>
      </c>
      <c r="C116" s="33" t="s">
        <v>79</v>
      </c>
      <c r="D116" s="30"/>
      <c r="E116" s="30" t="s">
        <v>108</v>
      </c>
      <c r="F116" s="27" t="s">
        <v>9</v>
      </c>
      <c r="G116" s="31">
        <v>698.4</v>
      </c>
      <c r="H116" s="31"/>
      <c r="I116" s="58">
        <v>698.4</v>
      </c>
      <c r="J116" s="68"/>
      <c r="K116" s="73" t="s">
        <v>812</v>
      </c>
      <c r="L116" s="475"/>
      <c r="M116" s="309"/>
    </row>
    <row r="117" spans="1:13" s="8" customFormat="1" ht="22.9" hidden="1" customHeight="1" thickBot="1" x14ac:dyDescent="0.4">
      <c r="A117" s="207">
        <v>1324</v>
      </c>
      <c r="B117" s="30" t="s">
        <v>109</v>
      </c>
      <c r="C117" s="33" t="s">
        <v>79</v>
      </c>
      <c r="D117" s="30"/>
      <c r="E117" s="30" t="s">
        <v>110</v>
      </c>
      <c r="F117" s="27" t="s">
        <v>9</v>
      </c>
      <c r="G117" s="31">
        <v>4571.6099999999997</v>
      </c>
      <c r="H117" s="31"/>
      <c r="I117" s="58">
        <v>4571.6099999999997</v>
      </c>
      <c r="J117" s="68"/>
      <c r="K117" s="73" t="s">
        <v>812</v>
      </c>
      <c r="L117" s="475"/>
      <c r="M117" s="309"/>
    </row>
    <row r="118" spans="1:13" s="8" customFormat="1" ht="22.9" hidden="1" customHeight="1" thickBot="1" x14ac:dyDescent="0.4">
      <c r="A118" s="207">
        <v>1324</v>
      </c>
      <c r="B118" s="30" t="s">
        <v>111</v>
      </c>
      <c r="C118" s="33" t="s">
        <v>79</v>
      </c>
      <c r="D118" s="30" t="s">
        <v>112</v>
      </c>
      <c r="E118" s="30" t="s">
        <v>113</v>
      </c>
      <c r="F118" s="27" t="s">
        <v>16</v>
      </c>
      <c r="G118" s="31">
        <v>28.81</v>
      </c>
      <c r="H118" s="31"/>
      <c r="I118" s="58">
        <v>28.81</v>
      </c>
      <c r="J118" s="68"/>
      <c r="K118" s="73" t="s">
        <v>812</v>
      </c>
      <c r="L118" s="475"/>
      <c r="M118" s="354" t="s">
        <v>1396</v>
      </c>
    </row>
    <row r="119" spans="1:13" s="8" customFormat="1" ht="22.9" hidden="1" customHeight="1" thickBot="1" x14ac:dyDescent="0.4">
      <c r="A119" s="207">
        <v>1324</v>
      </c>
      <c r="B119" s="30" t="s">
        <v>114</v>
      </c>
      <c r="C119" s="33" t="s">
        <v>79</v>
      </c>
      <c r="D119" s="30" t="s">
        <v>115</v>
      </c>
      <c r="E119" s="30" t="s">
        <v>24</v>
      </c>
      <c r="F119" s="27" t="s">
        <v>16</v>
      </c>
      <c r="G119" s="31">
        <v>198.63</v>
      </c>
      <c r="H119" s="31">
        <f>18.63-0.07</f>
        <v>18.559999999999999</v>
      </c>
      <c r="I119" s="58">
        <f>G119-H119</f>
        <v>180.07</v>
      </c>
      <c r="J119" s="68"/>
      <c r="K119" s="73" t="s">
        <v>812</v>
      </c>
      <c r="L119" s="475"/>
      <c r="M119" s="309"/>
    </row>
    <row r="120" spans="1:13" s="8" customFormat="1" ht="22.9" hidden="1" customHeight="1" thickBot="1" x14ac:dyDescent="0.4">
      <c r="A120" s="207">
        <v>1324</v>
      </c>
      <c r="B120" s="30" t="s">
        <v>116</v>
      </c>
      <c r="C120" s="33" t="s">
        <v>79</v>
      </c>
      <c r="D120" s="30" t="s">
        <v>117</v>
      </c>
      <c r="E120" s="30" t="s">
        <v>118</v>
      </c>
      <c r="F120" s="27" t="s">
        <v>16</v>
      </c>
      <c r="G120" s="31">
        <v>105.29</v>
      </c>
      <c r="H120" s="31"/>
      <c r="I120" s="58">
        <v>105.29</v>
      </c>
      <c r="J120" s="68"/>
      <c r="K120" s="73" t="s">
        <v>812</v>
      </c>
      <c r="L120" s="475"/>
      <c r="M120" s="309"/>
    </row>
    <row r="121" spans="1:13" s="8" customFormat="1" ht="22.9" hidden="1" customHeight="1" thickBot="1" x14ac:dyDescent="0.4">
      <c r="A121" s="207">
        <v>1324</v>
      </c>
      <c r="B121" s="30" t="s">
        <v>119</v>
      </c>
      <c r="C121" s="33" t="s">
        <v>79</v>
      </c>
      <c r="D121" s="30" t="s">
        <v>14</v>
      </c>
      <c r="E121" s="30" t="s">
        <v>15</v>
      </c>
      <c r="F121" s="27" t="s">
        <v>16</v>
      </c>
      <c r="G121" s="31">
        <v>528.63</v>
      </c>
      <c r="H121" s="31">
        <v>28.63</v>
      </c>
      <c r="I121" s="58">
        <v>500</v>
      </c>
      <c r="J121" s="68"/>
      <c r="K121" s="73" t="s">
        <v>812</v>
      </c>
      <c r="L121" s="475"/>
      <c r="M121" s="309"/>
    </row>
    <row r="122" spans="1:13" s="8" customFormat="1" ht="22.9" hidden="1" customHeight="1" thickBot="1" x14ac:dyDescent="0.4">
      <c r="A122" s="207">
        <v>1324</v>
      </c>
      <c r="B122" s="30" t="s">
        <v>120</v>
      </c>
      <c r="C122" s="33" t="s">
        <v>79</v>
      </c>
      <c r="D122" s="30" t="s">
        <v>14</v>
      </c>
      <c r="E122" s="30" t="s">
        <v>15</v>
      </c>
      <c r="F122" s="27" t="s">
        <v>16</v>
      </c>
      <c r="G122" s="31">
        <v>40.26</v>
      </c>
      <c r="H122" s="31"/>
      <c r="I122" s="58">
        <v>40.26</v>
      </c>
      <c r="J122" s="68"/>
      <c r="K122" s="73" t="s">
        <v>812</v>
      </c>
      <c r="L122" s="475"/>
      <c r="M122" s="309"/>
    </row>
    <row r="123" spans="1:13" s="8" customFormat="1" ht="22.9" hidden="1" customHeight="1" thickBot="1" x14ac:dyDescent="0.4">
      <c r="A123" s="207">
        <v>1324</v>
      </c>
      <c r="B123" s="30" t="s">
        <v>121</v>
      </c>
      <c r="C123" s="33" t="s">
        <v>79</v>
      </c>
      <c r="D123" s="30" t="s">
        <v>19</v>
      </c>
      <c r="E123" s="30" t="s">
        <v>113</v>
      </c>
      <c r="F123" s="27" t="s">
        <v>16</v>
      </c>
      <c r="G123" s="31">
        <v>1135.1079999999999</v>
      </c>
      <c r="H123" s="31"/>
      <c r="I123" s="58">
        <v>1135.1079999999999</v>
      </c>
      <c r="J123" s="68"/>
      <c r="K123" s="73" t="s">
        <v>812</v>
      </c>
      <c r="L123" s="475"/>
      <c r="M123" s="309"/>
    </row>
    <row r="124" spans="1:13" s="8" customFormat="1" ht="22.9" hidden="1" customHeight="1" thickBot="1" x14ac:dyDescent="0.4">
      <c r="A124" s="199">
        <v>1324</v>
      </c>
      <c r="B124" s="30" t="s">
        <v>122</v>
      </c>
      <c r="C124" s="33" t="s">
        <v>79</v>
      </c>
      <c r="D124" s="30" t="s">
        <v>19</v>
      </c>
      <c r="E124" s="30" t="s">
        <v>113</v>
      </c>
      <c r="F124" s="27" t="s">
        <v>16</v>
      </c>
      <c r="G124" s="31">
        <v>274.63</v>
      </c>
      <c r="H124" s="31"/>
      <c r="I124" s="58">
        <v>274.63</v>
      </c>
      <c r="J124" s="72"/>
      <c r="K124" s="73" t="s">
        <v>812</v>
      </c>
      <c r="L124" s="476"/>
      <c r="M124" s="309"/>
    </row>
    <row r="125" spans="1:13" s="8" customFormat="1" ht="22.9" hidden="1" customHeight="1" x14ac:dyDescent="0.35">
      <c r="A125" s="199">
        <v>1324</v>
      </c>
      <c r="B125" s="30"/>
      <c r="C125" s="33" t="s">
        <v>79</v>
      </c>
      <c r="D125" s="30"/>
      <c r="E125" s="30"/>
      <c r="F125" s="27" t="s">
        <v>1084</v>
      </c>
      <c r="G125" s="31">
        <f>5314+2098.21</f>
        <v>7412.21</v>
      </c>
      <c r="H125" s="31"/>
      <c r="I125" s="58">
        <f>G125-H125</f>
        <v>7412.21</v>
      </c>
      <c r="J125" s="68"/>
      <c r="K125" s="110"/>
      <c r="L125" s="53" t="s">
        <v>1088</v>
      </c>
      <c r="M125" s="309"/>
    </row>
    <row r="126" spans="1:13" s="8" customFormat="1" ht="22.9" hidden="1" customHeight="1" x14ac:dyDescent="0.35">
      <c r="A126" s="19"/>
      <c r="B126" s="53"/>
      <c r="C126" s="33" t="s">
        <v>79</v>
      </c>
      <c r="D126" s="53"/>
      <c r="E126" s="53"/>
      <c r="F126" s="53"/>
      <c r="G126" s="75"/>
      <c r="H126" s="54" t="s">
        <v>782</v>
      </c>
      <c r="I126" s="190">
        <f>SUM(I101:I125)</f>
        <v>137476.83799999999</v>
      </c>
      <c r="J126" s="68"/>
      <c r="K126" s="68"/>
      <c r="L126" s="53"/>
      <c r="M126" s="309"/>
    </row>
    <row r="127" spans="1:13" s="8" customFormat="1" ht="22.9" hidden="1" customHeight="1" thickBot="1" x14ac:dyDescent="0.4">
      <c r="A127" s="199">
        <v>1336</v>
      </c>
      <c r="B127" s="21" t="s">
        <v>13</v>
      </c>
      <c r="C127" s="21" t="s">
        <v>11</v>
      </c>
      <c r="D127" s="21" t="s">
        <v>14</v>
      </c>
      <c r="E127" s="21" t="s">
        <v>15</v>
      </c>
      <c r="F127" s="21" t="s">
        <v>16</v>
      </c>
      <c r="G127" s="22">
        <v>776.21</v>
      </c>
      <c r="H127" s="22">
        <f>520+225.22+30.99</f>
        <v>776.21</v>
      </c>
      <c r="I127" s="42">
        <f t="shared" ref="I127:I149" si="3">G127-H127</f>
        <v>0</v>
      </c>
      <c r="J127" s="68"/>
      <c r="K127" s="73" t="s">
        <v>812</v>
      </c>
      <c r="L127" s="474" t="s">
        <v>1635</v>
      </c>
      <c r="M127" s="309" t="s">
        <v>1005</v>
      </c>
    </row>
    <row r="128" spans="1:13" s="8" customFormat="1" ht="22.9" hidden="1" customHeight="1" thickBot="1" x14ac:dyDescent="0.4">
      <c r="A128" s="199">
        <v>1336</v>
      </c>
      <c r="B128" s="21" t="s">
        <v>17</v>
      </c>
      <c r="C128" s="21" t="s">
        <v>11</v>
      </c>
      <c r="D128" s="21" t="s">
        <v>14</v>
      </c>
      <c r="E128" s="21" t="s">
        <v>15</v>
      </c>
      <c r="F128" s="21" t="s">
        <v>16</v>
      </c>
      <c r="G128" s="22">
        <v>7.37</v>
      </c>
      <c r="H128" s="22">
        <v>7.37</v>
      </c>
      <c r="I128" s="42">
        <f t="shared" si="3"/>
        <v>0</v>
      </c>
      <c r="J128" s="68"/>
      <c r="K128" s="73" t="s">
        <v>812</v>
      </c>
      <c r="L128" s="475"/>
      <c r="M128" s="309" t="s">
        <v>1082</v>
      </c>
    </row>
    <row r="129" spans="1:13" s="8" customFormat="1" ht="22.9" hidden="1" customHeight="1" thickBot="1" x14ac:dyDescent="0.4">
      <c r="A129" s="199">
        <v>1336</v>
      </c>
      <c r="B129" s="21" t="s">
        <v>18</v>
      </c>
      <c r="C129" s="21" t="s">
        <v>11</v>
      </c>
      <c r="D129" s="21" t="s">
        <v>19</v>
      </c>
      <c r="E129" s="21" t="s">
        <v>20</v>
      </c>
      <c r="F129" s="21" t="s">
        <v>16</v>
      </c>
      <c r="G129" s="22">
        <v>955.83</v>
      </c>
      <c r="H129" s="22">
        <f>221.64+253.96</f>
        <v>475.6</v>
      </c>
      <c r="I129" s="42">
        <f t="shared" si="3"/>
        <v>480.23</v>
      </c>
      <c r="J129" s="68"/>
      <c r="K129" s="73" t="s">
        <v>812</v>
      </c>
      <c r="L129" s="475"/>
      <c r="M129" s="309" t="s">
        <v>1393</v>
      </c>
    </row>
    <row r="130" spans="1:13" s="8" customFormat="1" ht="22.9" hidden="1" customHeight="1" thickBot="1" x14ac:dyDescent="0.4">
      <c r="A130" s="199">
        <v>1336</v>
      </c>
      <c r="B130" s="21" t="s">
        <v>21</v>
      </c>
      <c r="C130" s="21" t="s">
        <v>11</v>
      </c>
      <c r="D130" s="21" t="s">
        <v>19</v>
      </c>
      <c r="E130" s="21" t="s">
        <v>20</v>
      </c>
      <c r="F130" s="21" t="s">
        <v>16</v>
      </c>
      <c r="G130" s="22">
        <v>32.770000000000003</v>
      </c>
      <c r="H130" s="22"/>
      <c r="I130" s="42">
        <f t="shared" si="3"/>
        <v>32.770000000000003</v>
      </c>
      <c r="J130" s="68"/>
      <c r="K130" s="73" t="s">
        <v>812</v>
      </c>
      <c r="L130" s="475"/>
      <c r="M130" s="309" t="s">
        <v>1652</v>
      </c>
    </row>
    <row r="131" spans="1:13" s="8" customFormat="1" ht="22.9" hidden="1" customHeight="1" thickBot="1" x14ac:dyDescent="0.4">
      <c r="A131" s="199">
        <v>1336</v>
      </c>
      <c r="B131" s="21" t="s">
        <v>10</v>
      </c>
      <c r="C131" s="21" t="s">
        <v>11</v>
      </c>
      <c r="D131" s="21" t="s">
        <v>19</v>
      </c>
      <c r="E131" s="21" t="s">
        <v>12</v>
      </c>
      <c r="F131" s="21" t="s">
        <v>9</v>
      </c>
      <c r="G131" s="22">
        <v>1113.56</v>
      </c>
      <c r="H131" s="22"/>
      <c r="I131" s="42">
        <f t="shared" si="3"/>
        <v>1113.56</v>
      </c>
      <c r="J131" s="72"/>
      <c r="K131" s="73" t="s">
        <v>812</v>
      </c>
      <c r="L131" s="475"/>
      <c r="M131" s="309" t="s">
        <v>1718</v>
      </c>
    </row>
    <row r="132" spans="1:13" s="8" customFormat="1" ht="22.9" hidden="1" customHeight="1" thickBot="1" x14ac:dyDescent="0.4">
      <c r="A132" s="78">
        <v>1336</v>
      </c>
      <c r="B132" s="21" t="s">
        <v>446</v>
      </c>
      <c r="C132" s="21" t="s">
        <v>11</v>
      </c>
      <c r="D132" s="21" t="s">
        <v>429</v>
      </c>
      <c r="E132" s="21" t="s">
        <v>430</v>
      </c>
      <c r="F132" s="21" t="s">
        <v>16</v>
      </c>
      <c r="G132" s="22">
        <v>35.6</v>
      </c>
      <c r="H132" s="22"/>
      <c r="I132" s="42">
        <f t="shared" si="3"/>
        <v>35.6</v>
      </c>
      <c r="J132" s="68"/>
      <c r="K132" s="73" t="s">
        <v>813</v>
      </c>
      <c r="L132" s="475"/>
      <c r="M132" s="309"/>
    </row>
    <row r="133" spans="1:13" s="8" customFormat="1" ht="22.9" hidden="1" customHeight="1" thickBot="1" x14ac:dyDescent="0.4">
      <c r="A133" s="78">
        <v>1336</v>
      </c>
      <c r="B133" s="21" t="s">
        <v>448</v>
      </c>
      <c r="C133" s="21" t="s">
        <v>11</v>
      </c>
      <c r="D133" s="21" t="s">
        <v>429</v>
      </c>
      <c r="E133" s="21" t="s">
        <v>430</v>
      </c>
      <c r="F133" s="21" t="s">
        <v>16</v>
      </c>
      <c r="G133" s="22">
        <v>213.38</v>
      </c>
      <c r="H133" s="22"/>
      <c r="I133" s="42">
        <f t="shared" si="3"/>
        <v>213.38</v>
      </c>
      <c r="J133" s="68"/>
      <c r="K133" s="73" t="s">
        <v>813</v>
      </c>
      <c r="L133" s="475"/>
      <c r="M133" s="309"/>
    </row>
    <row r="134" spans="1:13" s="8" customFormat="1" ht="22.9" hidden="1" customHeight="1" thickBot="1" x14ac:dyDescent="0.4">
      <c r="A134" s="78">
        <v>1336</v>
      </c>
      <c r="B134" s="21" t="s">
        <v>449</v>
      </c>
      <c r="C134" s="21" t="s">
        <v>11</v>
      </c>
      <c r="D134" s="21" t="s">
        <v>231</v>
      </c>
      <c r="E134" s="21" t="s">
        <v>232</v>
      </c>
      <c r="F134" s="21" t="s">
        <v>16</v>
      </c>
      <c r="G134" s="22">
        <v>174.08</v>
      </c>
      <c r="H134" s="22"/>
      <c r="I134" s="42">
        <f t="shared" si="3"/>
        <v>174.08</v>
      </c>
      <c r="J134" s="68"/>
      <c r="K134" s="73" t="s">
        <v>813</v>
      </c>
      <c r="L134" s="475"/>
      <c r="M134" s="309"/>
    </row>
    <row r="135" spans="1:13" s="8" customFormat="1" ht="22.9" hidden="1" customHeight="1" thickBot="1" x14ac:dyDescent="0.4">
      <c r="A135" s="78">
        <v>1336</v>
      </c>
      <c r="B135" s="21" t="s">
        <v>450</v>
      </c>
      <c r="C135" s="21" t="s">
        <v>11</v>
      </c>
      <c r="D135" s="21" t="s">
        <v>231</v>
      </c>
      <c r="E135" s="21" t="s">
        <v>232</v>
      </c>
      <c r="F135" s="21" t="s">
        <v>16</v>
      </c>
      <c r="G135" s="22">
        <v>48.83</v>
      </c>
      <c r="H135" s="22"/>
      <c r="I135" s="42">
        <f t="shared" si="3"/>
        <v>48.83</v>
      </c>
      <c r="J135" s="72"/>
      <c r="K135" s="73" t="s">
        <v>813</v>
      </c>
      <c r="L135" s="475"/>
      <c r="M135" s="309"/>
    </row>
    <row r="136" spans="1:13" s="8" customFormat="1" ht="22.9" hidden="1" customHeight="1" thickBot="1" x14ac:dyDescent="0.4">
      <c r="A136" s="78">
        <v>1336</v>
      </c>
      <c r="B136" s="21" t="s">
        <v>216</v>
      </c>
      <c r="C136" s="21" t="s">
        <v>11</v>
      </c>
      <c r="D136" s="21" t="s">
        <v>217</v>
      </c>
      <c r="E136" s="21" t="s">
        <v>218</v>
      </c>
      <c r="F136" s="21" t="s">
        <v>16</v>
      </c>
      <c r="G136" s="22">
        <v>328.26</v>
      </c>
      <c r="H136" s="22"/>
      <c r="I136" s="42">
        <f t="shared" si="3"/>
        <v>328.26</v>
      </c>
      <c r="J136" s="68"/>
      <c r="K136" s="73" t="s">
        <v>815</v>
      </c>
      <c r="L136" s="475"/>
      <c r="M136" s="309"/>
    </row>
    <row r="137" spans="1:13" s="8" customFormat="1" ht="22.9" hidden="1" customHeight="1" thickBot="1" x14ac:dyDescent="0.4">
      <c r="A137" s="78">
        <v>1336</v>
      </c>
      <c r="B137" s="21" t="s">
        <v>219</v>
      </c>
      <c r="C137" s="21" t="s">
        <v>11</v>
      </c>
      <c r="D137" s="21" t="s">
        <v>217</v>
      </c>
      <c r="E137" s="21" t="s">
        <v>220</v>
      </c>
      <c r="F137" s="21" t="s">
        <v>16</v>
      </c>
      <c r="G137" s="22">
        <v>1.1399999999999999</v>
      </c>
      <c r="H137" s="22"/>
      <c r="I137" s="42">
        <f t="shared" si="3"/>
        <v>1.1399999999999999</v>
      </c>
      <c r="J137" s="72"/>
      <c r="K137" s="73" t="s">
        <v>815</v>
      </c>
      <c r="L137" s="475"/>
      <c r="M137" s="309"/>
    </row>
    <row r="138" spans="1:13" s="8" customFormat="1" ht="22.9" hidden="1" customHeight="1" thickBot="1" x14ac:dyDescent="0.4">
      <c r="A138" s="78">
        <v>1336</v>
      </c>
      <c r="B138" s="21" t="s">
        <v>451</v>
      </c>
      <c r="C138" s="21" t="s">
        <v>11</v>
      </c>
      <c r="D138" s="21" t="s">
        <v>452</v>
      </c>
      <c r="E138" s="21" t="s">
        <v>453</v>
      </c>
      <c r="F138" s="21" t="s">
        <v>25</v>
      </c>
      <c r="G138" s="22">
        <v>2451.44</v>
      </c>
      <c r="H138" s="22"/>
      <c r="I138" s="42">
        <f t="shared" si="3"/>
        <v>2451.44</v>
      </c>
      <c r="J138" s="68"/>
      <c r="K138" s="73" t="s">
        <v>813</v>
      </c>
      <c r="L138" s="475"/>
      <c r="M138" s="309"/>
    </row>
    <row r="139" spans="1:13" s="8" customFormat="1" ht="22.9" hidden="1" customHeight="1" thickBot="1" x14ac:dyDescent="0.4">
      <c r="A139" s="78">
        <v>1336</v>
      </c>
      <c r="B139" s="21" t="s">
        <v>454</v>
      </c>
      <c r="C139" s="21" t="s">
        <v>11</v>
      </c>
      <c r="D139" s="21" t="s">
        <v>453</v>
      </c>
      <c r="E139" s="21" t="s">
        <v>455</v>
      </c>
      <c r="F139" s="21" t="s">
        <v>25</v>
      </c>
      <c r="G139" s="22">
        <v>1937.81</v>
      </c>
      <c r="H139" s="22"/>
      <c r="I139" s="42">
        <f t="shared" si="3"/>
        <v>1937.81</v>
      </c>
      <c r="J139" s="68"/>
      <c r="K139" s="73" t="s">
        <v>813</v>
      </c>
      <c r="L139" s="475"/>
      <c r="M139" s="309"/>
    </row>
    <row r="140" spans="1:13" s="8" customFormat="1" ht="22.9" hidden="1" customHeight="1" thickBot="1" x14ac:dyDescent="0.4">
      <c r="A140" s="78">
        <v>1336</v>
      </c>
      <c r="B140" s="21" t="s">
        <v>456</v>
      </c>
      <c r="C140" s="21" t="s">
        <v>11</v>
      </c>
      <c r="D140" s="21" t="s">
        <v>457</v>
      </c>
      <c r="E140" s="21" t="s">
        <v>458</v>
      </c>
      <c r="F140" s="21" t="s">
        <v>25</v>
      </c>
      <c r="G140" s="22">
        <v>7223.69</v>
      </c>
      <c r="H140" s="22">
        <f>3223.1+1000+260+2740.59</f>
        <v>7223.6900000000005</v>
      </c>
      <c r="I140" s="42">
        <f t="shared" si="3"/>
        <v>0</v>
      </c>
      <c r="J140" s="68"/>
      <c r="K140" s="73" t="s">
        <v>813</v>
      </c>
      <c r="L140" s="475"/>
      <c r="M140" s="309"/>
    </row>
    <row r="141" spans="1:13" s="8" customFormat="1" ht="22.9" hidden="1" customHeight="1" thickBot="1" x14ac:dyDescent="0.4">
      <c r="A141" s="78">
        <v>1336</v>
      </c>
      <c r="B141" s="21" t="s">
        <v>459</v>
      </c>
      <c r="C141" s="21" t="s">
        <v>11</v>
      </c>
      <c r="D141" s="21" t="s">
        <v>458</v>
      </c>
      <c r="E141" s="21" t="s">
        <v>460</v>
      </c>
      <c r="F141" s="21" t="s">
        <v>25</v>
      </c>
      <c r="G141" s="22">
        <v>4162.2</v>
      </c>
      <c r="H141" s="22"/>
      <c r="I141" s="42">
        <f t="shared" si="3"/>
        <v>4162.2</v>
      </c>
      <c r="J141" s="68"/>
      <c r="K141" s="73" t="s">
        <v>813</v>
      </c>
      <c r="L141" s="475"/>
      <c r="M141" s="309"/>
    </row>
    <row r="142" spans="1:13" s="8" customFormat="1" ht="22.9" hidden="1" customHeight="1" thickBot="1" x14ac:dyDescent="0.4">
      <c r="A142" s="78">
        <v>1336</v>
      </c>
      <c r="B142" s="21" t="s">
        <v>461</v>
      </c>
      <c r="C142" s="21" t="s">
        <v>11</v>
      </c>
      <c r="D142" s="21" t="s">
        <v>460</v>
      </c>
      <c r="E142" s="21" t="s">
        <v>462</v>
      </c>
      <c r="F142" s="21" t="s">
        <v>25</v>
      </c>
      <c r="G142" s="22">
        <v>2476.75</v>
      </c>
      <c r="H142" s="22"/>
      <c r="I142" s="42">
        <f t="shared" si="3"/>
        <v>2476.75</v>
      </c>
      <c r="J142" s="68"/>
      <c r="K142" s="73" t="s">
        <v>813</v>
      </c>
      <c r="L142" s="475"/>
      <c r="M142" s="309"/>
    </row>
    <row r="143" spans="1:13" s="8" customFormat="1" ht="22.9" hidden="1" customHeight="1" thickBot="1" x14ac:dyDescent="0.4">
      <c r="A143" s="78">
        <v>1336</v>
      </c>
      <c r="B143" s="21" t="s">
        <v>463</v>
      </c>
      <c r="C143" s="21" t="s">
        <v>11</v>
      </c>
      <c r="D143" s="21" t="s">
        <v>460</v>
      </c>
      <c r="E143" s="21" t="s">
        <v>462</v>
      </c>
      <c r="F143" s="21" t="s">
        <v>9</v>
      </c>
      <c r="G143" s="22">
        <v>1809.05</v>
      </c>
      <c r="H143" s="22"/>
      <c r="I143" s="42">
        <f t="shared" si="3"/>
        <v>1809.05</v>
      </c>
      <c r="J143" s="68"/>
      <c r="K143" s="73" t="s">
        <v>813</v>
      </c>
      <c r="L143" s="475"/>
      <c r="M143" s="309"/>
    </row>
    <row r="144" spans="1:13" s="8" customFormat="1" ht="22.9" hidden="1" customHeight="1" thickBot="1" x14ac:dyDescent="0.4">
      <c r="A144" s="78">
        <v>1336</v>
      </c>
      <c r="B144" s="21" t="s">
        <v>464</v>
      </c>
      <c r="C144" s="21" t="s">
        <v>11</v>
      </c>
      <c r="D144" s="21" t="s">
        <v>462</v>
      </c>
      <c r="E144" s="21" t="s">
        <v>465</v>
      </c>
      <c r="F144" s="21" t="s">
        <v>9</v>
      </c>
      <c r="G144" s="22">
        <v>1927.39</v>
      </c>
      <c r="H144" s="22"/>
      <c r="I144" s="42">
        <f t="shared" si="3"/>
        <v>1927.39</v>
      </c>
      <c r="J144" s="68"/>
      <c r="K144" s="73" t="s">
        <v>813</v>
      </c>
      <c r="L144" s="475"/>
      <c r="M144" s="309"/>
    </row>
    <row r="145" spans="1:13" s="8" customFormat="1" ht="22.9" hidden="1" customHeight="1" thickBot="1" x14ac:dyDescent="0.4">
      <c r="A145" s="78">
        <v>1336</v>
      </c>
      <c r="B145" s="34" t="s">
        <v>466</v>
      </c>
      <c r="C145" s="21" t="s">
        <v>11</v>
      </c>
      <c r="D145" s="34" t="s">
        <v>465</v>
      </c>
      <c r="E145" s="34" t="s">
        <v>467</v>
      </c>
      <c r="F145" s="21" t="s">
        <v>9</v>
      </c>
      <c r="G145" s="36">
        <v>786.67</v>
      </c>
      <c r="H145" s="36"/>
      <c r="I145" s="42">
        <f t="shared" si="3"/>
        <v>786.67</v>
      </c>
      <c r="J145" s="68"/>
      <c r="K145" s="73" t="s">
        <v>813</v>
      </c>
      <c r="L145" s="475"/>
      <c r="M145" s="309"/>
    </row>
    <row r="146" spans="1:13" s="8" customFormat="1" ht="22.9" hidden="1" customHeight="1" thickBot="1" x14ac:dyDescent="0.4">
      <c r="A146" s="78">
        <v>1336</v>
      </c>
      <c r="B146" s="34" t="s">
        <v>468</v>
      </c>
      <c r="C146" s="21" t="s">
        <v>11</v>
      </c>
      <c r="D146" s="34" t="s">
        <v>469</v>
      </c>
      <c r="E146" s="34" t="s">
        <v>231</v>
      </c>
      <c r="F146" s="21" t="s">
        <v>9</v>
      </c>
      <c r="G146" s="36">
        <v>261</v>
      </c>
      <c r="H146" s="36"/>
      <c r="I146" s="42">
        <f t="shared" si="3"/>
        <v>261</v>
      </c>
      <c r="J146" s="68"/>
      <c r="K146" s="73" t="s">
        <v>813</v>
      </c>
      <c r="L146" s="475"/>
      <c r="M146" s="309"/>
    </row>
    <row r="147" spans="1:13" s="8" customFormat="1" ht="22.9" hidden="1" customHeight="1" thickBot="1" x14ac:dyDescent="0.4">
      <c r="A147" s="78">
        <v>1336</v>
      </c>
      <c r="B147" s="34" t="s">
        <v>470</v>
      </c>
      <c r="C147" s="21" t="s">
        <v>11</v>
      </c>
      <c r="D147" s="34" t="s">
        <v>458</v>
      </c>
      <c r="E147" s="34" t="s">
        <v>460</v>
      </c>
      <c r="F147" s="21" t="s">
        <v>9</v>
      </c>
      <c r="G147" s="36">
        <v>3345.53</v>
      </c>
      <c r="H147" s="36"/>
      <c r="I147" s="42">
        <f t="shared" si="3"/>
        <v>3345.53</v>
      </c>
      <c r="J147" s="72"/>
      <c r="K147" s="73" t="s">
        <v>813</v>
      </c>
      <c r="L147" s="475"/>
      <c r="M147" s="309"/>
    </row>
    <row r="148" spans="1:13" s="8" customFormat="1" ht="22.9" hidden="1" customHeight="1" thickBot="1" x14ac:dyDescent="0.4">
      <c r="A148" s="199">
        <v>1336</v>
      </c>
      <c r="B148" s="21" t="s">
        <v>502</v>
      </c>
      <c r="C148" s="21" t="s">
        <v>11</v>
      </c>
      <c r="D148" s="21" t="s">
        <v>503</v>
      </c>
      <c r="E148" s="21" t="s">
        <v>504</v>
      </c>
      <c r="F148" s="21" t="s">
        <v>25</v>
      </c>
      <c r="G148" s="22">
        <v>10883.2</v>
      </c>
      <c r="H148" s="22">
        <f>500+4603.24+294.54+299+274.83+283.13+248.66+260-2740.59</f>
        <v>4022.8099999999995</v>
      </c>
      <c r="I148" s="42">
        <f t="shared" si="3"/>
        <v>6860.3900000000012</v>
      </c>
      <c r="J148" s="68"/>
      <c r="K148" s="73" t="s">
        <v>816</v>
      </c>
      <c r="L148" s="475"/>
      <c r="M148" s="309"/>
    </row>
    <row r="149" spans="1:13" s="8" customFormat="1" ht="22.9" hidden="1" customHeight="1" thickBot="1" x14ac:dyDescent="0.4">
      <c r="A149" s="199">
        <v>1336</v>
      </c>
      <c r="B149" s="21" t="s">
        <v>786</v>
      </c>
      <c r="C149" s="21" t="s">
        <v>11</v>
      </c>
      <c r="D149" s="21" t="s">
        <v>505</v>
      </c>
      <c r="E149" s="21" t="s">
        <v>506</v>
      </c>
      <c r="F149" s="21" t="s">
        <v>25</v>
      </c>
      <c r="G149" s="22">
        <v>9528.56</v>
      </c>
      <c r="H149" s="22"/>
      <c r="I149" s="42">
        <f t="shared" si="3"/>
        <v>9528.56</v>
      </c>
      <c r="J149" s="72"/>
      <c r="K149" s="73" t="s">
        <v>816</v>
      </c>
      <c r="L149" s="476"/>
      <c r="M149" s="309"/>
    </row>
    <row r="150" spans="1:13" s="8" customFormat="1" ht="22.9" hidden="1" customHeight="1" x14ac:dyDescent="0.35">
      <c r="A150" s="19"/>
      <c r="B150" s="53"/>
      <c r="C150" s="21" t="s">
        <v>11</v>
      </c>
      <c r="D150" s="53"/>
      <c r="E150" s="53"/>
      <c r="F150" s="53"/>
      <c r="G150" s="75"/>
      <c r="H150" s="54" t="s">
        <v>782</v>
      </c>
      <c r="I150" s="190">
        <f>SUM(I127:I149)</f>
        <v>37974.639999999992</v>
      </c>
      <c r="J150" s="68"/>
      <c r="K150" s="68"/>
      <c r="L150" s="53"/>
      <c r="M150" s="309"/>
    </row>
    <row r="151" spans="1:13" s="8" customFormat="1" ht="22.9" hidden="1" customHeight="1" thickBot="1" x14ac:dyDescent="0.4">
      <c r="A151" s="199">
        <v>1367</v>
      </c>
      <c r="B151" s="21" t="s">
        <v>51</v>
      </c>
      <c r="C151" s="21" t="s">
        <v>52</v>
      </c>
      <c r="D151" s="21"/>
      <c r="E151" s="21" t="s">
        <v>53</v>
      </c>
      <c r="F151" s="21" t="s">
        <v>25</v>
      </c>
      <c r="G151" s="22">
        <v>7746.41</v>
      </c>
      <c r="H151" s="22">
        <f>723.67+4202.83+430.78+432.78+432.78+1523.57</f>
        <v>7746.4099999999989</v>
      </c>
      <c r="I151" s="23">
        <f t="shared" ref="I151:I160" si="4">G151-H151</f>
        <v>0</v>
      </c>
      <c r="J151" s="68"/>
      <c r="K151" s="73" t="s">
        <v>812</v>
      </c>
      <c r="L151" s="474" t="s">
        <v>1636</v>
      </c>
      <c r="M151" s="310" t="s">
        <v>832</v>
      </c>
    </row>
    <row r="152" spans="1:13" s="8" customFormat="1" ht="22.9" hidden="1" customHeight="1" thickBot="1" x14ac:dyDescent="0.4">
      <c r="A152" s="199">
        <v>1367</v>
      </c>
      <c r="B152" s="21" t="s">
        <v>54</v>
      </c>
      <c r="C152" s="21" t="s">
        <v>52</v>
      </c>
      <c r="D152" s="21"/>
      <c r="E152" s="21" t="s">
        <v>55</v>
      </c>
      <c r="F152" s="21" t="s">
        <v>25</v>
      </c>
      <c r="G152" s="22">
        <v>4902.1899999999996</v>
      </c>
      <c r="H152" s="22"/>
      <c r="I152" s="23">
        <f t="shared" si="4"/>
        <v>4902.1899999999996</v>
      </c>
      <c r="J152" s="68"/>
      <c r="K152" s="73" t="s">
        <v>812</v>
      </c>
      <c r="L152" s="475"/>
      <c r="M152" s="309"/>
    </row>
    <row r="153" spans="1:13" s="8" customFormat="1" ht="22.9" hidden="1" customHeight="1" thickBot="1" x14ac:dyDescent="0.4">
      <c r="A153" s="199">
        <v>1367</v>
      </c>
      <c r="B153" s="21" t="s">
        <v>56</v>
      </c>
      <c r="C153" s="21" t="s">
        <v>52</v>
      </c>
      <c r="D153" s="21" t="s">
        <v>57</v>
      </c>
      <c r="E153" s="21" t="s">
        <v>58</v>
      </c>
      <c r="F153" s="21" t="s">
        <v>25</v>
      </c>
      <c r="G153" s="22">
        <v>7417</v>
      </c>
      <c r="H153" s="22">
        <f>417+1640.25+1000+430.78+430.78+3498.19</f>
        <v>7417</v>
      </c>
      <c r="I153" s="23">
        <f t="shared" si="4"/>
        <v>0</v>
      </c>
      <c r="J153" s="68"/>
      <c r="K153" s="73" t="s">
        <v>812</v>
      </c>
      <c r="L153" s="475"/>
      <c r="M153" s="309" t="s">
        <v>1044</v>
      </c>
    </row>
    <row r="154" spans="1:13" s="8" customFormat="1" ht="22.9" hidden="1" customHeight="1" thickBot="1" x14ac:dyDescent="0.4">
      <c r="A154" s="199">
        <v>1367</v>
      </c>
      <c r="B154" s="21" t="s">
        <v>59</v>
      </c>
      <c r="C154" s="21" t="s">
        <v>52</v>
      </c>
      <c r="D154" s="21" t="s">
        <v>60</v>
      </c>
      <c r="E154" s="21" t="s">
        <v>61</v>
      </c>
      <c r="F154" s="21" t="s">
        <v>25</v>
      </c>
      <c r="G154" s="22">
        <v>11837.15</v>
      </c>
      <c r="H154" s="22">
        <f>7561.17+831.56+400.78-1523.57-3498.19+432.78+432.78+249.16+100.45</f>
        <v>4986.92</v>
      </c>
      <c r="I154" s="23">
        <f t="shared" si="4"/>
        <v>6850.23</v>
      </c>
      <c r="J154" s="68"/>
      <c r="K154" s="73" t="s">
        <v>812</v>
      </c>
      <c r="L154" s="475"/>
      <c r="M154" s="309" t="s">
        <v>1083</v>
      </c>
    </row>
    <row r="155" spans="1:13" s="8" customFormat="1" ht="22.9" hidden="1" customHeight="1" thickBot="1" x14ac:dyDescent="0.4">
      <c r="A155" s="199">
        <v>1367</v>
      </c>
      <c r="B155" s="21" t="s">
        <v>62</v>
      </c>
      <c r="C155" s="21" t="s">
        <v>52</v>
      </c>
      <c r="D155" s="21" t="s">
        <v>61</v>
      </c>
      <c r="E155" s="21" t="s">
        <v>63</v>
      </c>
      <c r="F155" s="21" t="s">
        <v>25</v>
      </c>
      <c r="G155" s="22">
        <v>8925.41</v>
      </c>
      <c r="H155" s="22"/>
      <c r="I155" s="23">
        <f t="shared" si="4"/>
        <v>8925.41</v>
      </c>
      <c r="J155" s="68"/>
      <c r="K155" s="73" t="s">
        <v>812</v>
      </c>
      <c r="L155" s="475"/>
      <c r="M155" s="309" t="s">
        <v>1138</v>
      </c>
    </row>
    <row r="156" spans="1:13" s="8" customFormat="1" ht="22.9" hidden="1" customHeight="1" thickBot="1" x14ac:dyDescent="0.4">
      <c r="A156" s="199">
        <v>1367</v>
      </c>
      <c r="B156" s="21" t="s">
        <v>64</v>
      </c>
      <c r="C156" s="21" t="s">
        <v>52</v>
      </c>
      <c r="D156" s="21" t="s">
        <v>65</v>
      </c>
      <c r="E156" s="21" t="s">
        <v>66</v>
      </c>
      <c r="F156" s="21" t="s">
        <v>25</v>
      </c>
      <c r="G156" s="22">
        <v>6729.6</v>
      </c>
      <c r="H156" s="22"/>
      <c r="I156" s="23">
        <f t="shared" si="4"/>
        <v>6729.6</v>
      </c>
      <c r="J156" s="68"/>
      <c r="K156" s="73" t="s">
        <v>812</v>
      </c>
      <c r="L156" s="475"/>
      <c r="M156" s="309" t="s">
        <v>1391</v>
      </c>
    </row>
    <row r="157" spans="1:13" s="8" customFormat="1" ht="22.9" hidden="1" customHeight="1" thickBot="1" x14ac:dyDescent="0.4">
      <c r="A157" s="199">
        <v>1367</v>
      </c>
      <c r="B157" s="21" t="s">
        <v>67</v>
      </c>
      <c r="C157" s="21" t="s">
        <v>52</v>
      </c>
      <c r="D157" s="21" t="s">
        <v>68</v>
      </c>
      <c r="E157" s="21" t="s">
        <v>69</v>
      </c>
      <c r="F157" s="21" t="s">
        <v>9</v>
      </c>
      <c r="G157" s="36">
        <v>3146.68</v>
      </c>
      <c r="H157" s="22">
        <f>2669.7+430.79</f>
        <v>3100.49</v>
      </c>
      <c r="I157" s="23">
        <f t="shared" si="4"/>
        <v>46.190000000000055</v>
      </c>
      <c r="J157" s="68"/>
      <c r="K157" s="73" t="s">
        <v>812</v>
      </c>
      <c r="L157" s="475"/>
      <c r="M157" s="309" t="s">
        <v>1621</v>
      </c>
    </row>
    <row r="158" spans="1:13" s="8" customFormat="1" ht="22.9" hidden="1" customHeight="1" thickBot="1" x14ac:dyDescent="0.4">
      <c r="A158" s="199">
        <v>1367</v>
      </c>
      <c r="B158" s="21" t="s">
        <v>70</v>
      </c>
      <c r="C158" s="21" t="s">
        <v>52</v>
      </c>
      <c r="D158" s="21" t="s">
        <v>69</v>
      </c>
      <c r="E158" s="21" t="s">
        <v>71</v>
      </c>
      <c r="F158" s="21" t="s">
        <v>9</v>
      </c>
      <c r="G158" s="36">
        <v>3252.41</v>
      </c>
      <c r="H158" s="22"/>
      <c r="I158" s="23">
        <f t="shared" si="4"/>
        <v>3252.41</v>
      </c>
      <c r="J158" s="68"/>
      <c r="K158" s="73" t="s">
        <v>812</v>
      </c>
      <c r="L158" s="475"/>
      <c r="M158" s="309" t="s">
        <v>1659</v>
      </c>
    </row>
    <row r="159" spans="1:13" s="8" customFormat="1" ht="22.9" hidden="1" customHeight="1" thickBot="1" x14ac:dyDescent="0.4">
      <c r="A159" s="199">
        <v>1367</v>
      </c>
      <c r="B159" s="21" t="s">
        <v>72</v>
      </c>
      <c r="C159" s="21" t="s">
        <v>52</v>
      </c>
      <c r="D159" s="21" t="s">
        <v>73</v>
      </c>
      <c r="E159" s="21" t="s">
        <v>65</v>
      </c>
      <c r="F159" s="21" t="s">
        <v>9</v>
      </c>
      <c r="G159" s="36">
        <v>2823.67</v>
      </c>
      <c r="H159" s="22"/>
      <c r="I159" s="23">
        <f t="shared" si="4"/>
        <v>2823.67</v>
      </c>
      <c r="J159" s="68"/>
      <c r="K159" s="73" t="s">
        <v>812</v>
      </c>
      <c r="L159" s="475"/>
      <c r="M159" s="309" t="s">
        <v>1673</v>
      </c>
    </row>
    <row r="160" spans="1:13" s="8" customFormat="1" ht="22.9" hidden="1" customHeight="1" thickBot="1" x14ac:dyDescent="0.4">
      <c r="A160" s="199">
        <v>1367</v>
      </c>
      <c r="B160" s="21" t="s">
        <v>74</v>
      </c>
      <c r="C160" s="21" t="s">
        <v>52</v>
      </c>
      <c r="D160" s="21" t="s">
        <v>65</v>
      </c>
      <c r="E160" s="21" t="s">
        <v>75</v>
      </c>
      <c r="F160" s="21" t="s">
        <v>9</v>
      </c>
      <c r="G160" s="36">
        <v>3277.63</v>
      </c>
      <c r="H160" s="22"/>
      <c r="I160" s="23">
        <f t="shared" si="4"/>
        <v>3277.63</v>
      </c>
      <c r="J160" s="68"/>
      <c r="K160" s="73" t="s">
        <v>812</v>
      </c>
      <c r="L160" s="475"/>
      <c r="M160" s="309" t="s">
        <v>1770</v>
      </c>
    </row>
    <row r="161" spans="1:14" s="8" customFormat="1" ht="22.9" hidden="1" customHeight="1" thickBot="1" x14ac:dyDescent="0.4">
      <c r="A161" s="199">
        <v>1367</v>
      </c>
      <c r="B161" s="21" t="s">
        <v>76</v>
      </c>
      <c r="C161" s="21" t="s">
        <v>52</v>
      </c>
      <c r="D161" s="21" t="s">
        <v>19</v>
      </c>
      <c r="E161" s="21" t="s">
        <v>20</v>
      </c>
      <c r="F161" s="21" t="s">
        <v>16</v>
      </c>
      <c r="G161" s="36">
        <v>372.7</v>
      </c>
      <c r="H161" s="22"/>
      <c r="I161" s="23">
        <v>372.7</v>
      </c>
      <c r="J161" s="68"/>
      <c r="K161" s="73" t="s">
        <v>812</v>
      </c>
      <c r="L161" s="475"/>
      <c r="M161" s="309" t="s">
        <v>1771</v>
      </c>
    </row>
    <row r="162" spans="1:14" s="8" customFormat="1" ht="22.9" hidden="1" customHeight="1" thickBot="1" x14ac:dyDescent="0.4">
      <c r="A162" s="199">
        <v>1367</v>
      </c>
      <c r="B162" s="21" t="s">
        <v>77</v>
      </c>
      <c r="C162" s="21" t="s">
        <v>52</v>
      </c>
      <c r="D162" s="21" t="s">
        <v>19</v>
      </c>
      <c r="E162" s="21" t="s">
        <v>20</v>
      </c>
      <c r="F162" s="21" t="s">
        <v>16</v>
      </c>
      <c r="G162" s="36">
        <v>83.54</v>
      </c>
      <c r="H162" s="22"/>
      <c r="I162" s="23">
        <v>83.54</v>
      </c>
      <c r="J162" s="72"/>
      <c r="K162" s="73" t="s">
        <v>812</v>
      </c>
      <c r="L162" s="475"/>
      <c r="M162" s="309"/>
    </row>
    <row r="163" spans="1:14" s="8" customFormat="1" ht="22.9" hidden="1" customHeight="1" thickBot="1" x14ac:dyDescent="0.4">
      <c r="A163" s="199">
        <v>1367</v>
      </c>
      <c r="B163" s="21" t="s">
        <v>483</v>
      </c>
      <c r="C163" s="21" t="s">
        <v>484</v>
      </c>
      <c r="D163" s="21" t="s">
        <v>231</v>
      </c>
      <c r="E163" s="21" t="s">
        <v>485</v>
      </c>
      <c r="F163" s="21" t="s">
        <v>16</v>
      </c>
      <c r="G163" s="22">
        <v>368.63</v>
      </c>
      <c r="H163" s="22"/>
      <c r="I163" s="42">
        <v>368.63</v>
      </c>
      <c r="J163" s="68"/>
      <c r="K163" s="73" t="s">
        <v>813</v>
      </c>
      <c r="L163" s="475"/>
      <c r="M163" s="309"/>
    </row>
    <row r="164" spans="1:14" s="8" customFormat="1" ht="22.9" hidden="1" customHeight="1" thickBot="1" x14ac:dyDescent="0.4">
      <c r="A164" s="199">
        <v>1367</v>
      </c>
      <c r="B164" s="21" t="s">
        <v>486</v>
      </c>
      <c r="C164" s="21" t="s">
        <v>484</v>
      </c>
      <c r="D164" s="21" t="s">
        <v>231</v>
      </c>
      <c r="E164" s="21" t="s">
        <v>232</v>
      </c>
      <c r="F164" s="21" t="s">
        <v>16</v>
      </c>
      <c r="G164" s="22">
        <v>88.17</v>
      </c>
      <c r="H164" s="22"/>
      <c r="I164" s="42">
        <v>88.17</v>
      </c>
      <c r="J164" s="72"/>
      <c r="K164" s="73" t="s">
        <v>813</v>
      </c>
      <c r="L164" s="476"/>
      <c r="M164" s="309"/>
    </row>
    <row r="165" spans="1:14" s="8" customFormat="1" ht="22.9" hidden="1" customHeight="1" x14ac:dyDescent="0.35">
      <c r="A165" s="19"/>
      <c r="B165" s="53"/>
      <c r="C165" s="21" t="s">
        <v>484</v>
      </c>
      <c r="D165" s="53"/>
      <c r="E165" s="53"/>
      <c r="F165" s="53"/>
      <c r="G165" s="75"/>
      <c r="H165" s="54" t="s">
        <v>782</v>
      </c>
      <c r="I165" s="190">
        <f>SUM(I151:I164)</f>
        <v>37720.369999999988</v>
      </c>
      <c r="J165" s="68"/>
      <c r="K165" s="68"/>
      <c r="L165" s="53"/>
      <c r="M165" s="309"/>
    </row>
    <row r="166" spans="1:14" s="8" customFormat="1" ht="22.9" hidden="1" customHeight="1" thickBot="1" x14ac:dyDescent="0.4">
      <c r="A166" s="78">
        <v>1453</v>
      </c>
      <c r="B166" s="21" t="s">
        <v>221</v>
      </c>
      <c r="C166" s="21" t="s">
        <v>222</v>
      </c>
      <c r="D166" s="21" t="s">
        <v>214</v>
      </c>
      <c r="E166" s="21" t="s">
        <v>215</v>
      </c>
      <c r="F166" s="21" t="s">
        <v>16</v>
      </c>
      <c r="G166" s="22">
        <v>24.6</v>
      </c>
      <c r="H166" s="22">
        <v>24.6</v>
      </c>
      <c r="I166" s="23">
        <f t="shared" ref="I166:I177" si="5">G166-H166</f>
        <v>0</v>
      </c>
      <c r="J166" s="68"/>
      <c r="K166" s="73" t="s">
        <v>815</v>
      </c>
      <c r="L166" s="483" t="s">
        <v>1128</v>
      </c>
      <c r="M166" s="309"/>
    </row>
    <row r="167" spans="1:14" s="8" customFormat="1" ht="22.9" hidden="1" customHeight="1" thickBot="1" x14ac:dyDescent="0.4">
      <c r="A167" s="78">
        <v>1453</v>
      </c>
      <c r="B167" s="21" t="s">
        <v>787</v>
      </c>
      <c r="C167" s="21" t="s">
        <v>222</v>
      </c>
      <c r="D167" s="21" t="s">
        <v>788</v>
      </c>
      <c r="E167" s="21" t="s">
        <v>789</v>
      </c>
      <c r="F167" s="21" t="s">
        <v>16</v>
      </c>
      <c r="G167" s="22">
        <v>47.23</v>
      </c>
      <c r="H167" s="22">
        <v>47.23</v>
      </c>
      <c r="I167" s="23">
        <f t="shared" si="5"/>
        <v>0</v>
      </c>
      <c r="J167" s="72"/>
      <c r="K167" s="73" t="s">
        <v>815</v>
      </c>
      <c r="L167" s="484"/>
      <c r="M167" s="309"/>
    </row>
    <row r="168" spans="1:14" s="8" customFormat="1" ht="22.9" hidden="1" customHeight="1" thickBot="1" x14ac:dyDescent="0.4">
      <c r="A168" s="78">
        <v>1453</v>
      </c>
      <c r="B168" s="21" t="s">
        <v>507</v>
      </c>
      <c r="C168" s="21" t="s">
        <v>487</v>
      </c>
      <c r="D168" s="21" t="s">
        <v>508</v>
      </c>
      <c r="E168" s="21" t="s">
        <v>509</v>
      </c>
      <c r="F168" s="21" t="s">
        <v>9</v>
      </c>
      <c r="G168" s="22">
        <v>967.09</v>
      </c>
      <c r="H168" s="22">
        <f>928.17+38.92</f>
        <v>967.08999999999992</v>
      </c>
      <c r="I168" s="23">
        <f t="shared" si="5"/>
        <v>0</v>
      </c>
      <c r="J168" s="68"/>
      <c r="K168" s="73" t="s">
        <v>816</v>
      </c>
      <c r="L168" s="484"/>
      <c r="M168" s="309"/>
    </row>
    <row r="169" spans="1:14" s="8" customFormat="1" ht="22.9" hidden="1" customHeight="1" thickBot="1" x14ac:dyDescent="0.4">
      <c r="A169" s="78">
        <v>1453</v>
      </c>
      <c r="B169" s="21" t="s">
        <v>510</v>
      </c>
      <c r="C169" s="21" t="s">
        <v>487</v>
      </c>
      <c r="D169" s="21" t="s">
        <v>509</v>
      </c>
      <c r="E169" s="21" t="s">
        <v>511</v>
      </c>
      <c r="F169" s="21" t="s">
        <v>9</v>
      </c>
      <c r="G169" s="22">
        <v>870.09</v>
      </c>
      <c r="H169" s="22">
        <v>870.09</v>
      </c>
      <c r="I169" s="23">
        <f t="shared" si="5"/>
        <v>0</v>
      </c>
      <c r="J169" s="68"/>
      <c r="K169" s="73" t="s">
        <v>816</v>
      </c>
      <c r="L169" s="484"/>
      <c r="M169" s="310" t="s">
        <v>828</v>
      </c>
      <c r="N169" s="8" t="s">
        <v>1703</v>
      </c>
    </row>
    <row r="170" spans="1:14" s="8" customFormat="1" ht="22.9" hidden="1" customHeight="1" thickBot="1" x14ac:dyDescent="0.4">
      <c r="A170" s="78">
        <v>1453</v>
      </c>
      <c r="B170" s="21" t="s">
        <v>512</v>
      </c>
      <c r="C170" s="21" t="s">
        <v>487</v>
      </c>
      <c r="D170" s="21" t="s">
        <v>511</v>
      </c>
      <c r="E170" s="21" t="s">
        <v>513</v>
      </c>
      <c r="F170" s="21" t="s">
        <v>9</v>
      </c>
      <c r="G170" s="22">
        <v>683.85</v>
      </c>
      <c r="H170" s="22">
        <f>90.99+592.86</f>
        <v>683.85</v>
      </c>
      <c r="I170" s="23">
        <f t="shared" si="5"/>
        <v>0</v>
      </c>
      <c r="J170" s="68"/>
      <c r="K170" s="73" t="s">
        <v>816</v>
      </c>
      <c r="L170" s="484"/>
      <c r="M170" s="309" t="s">
        <v>998</v>
      </c>
      <c r="N170" s="8" t="s">
        <v>1767</v>
      </c>
    </row>
    <row r="171" spans="1:14" s="8" customFormat="1" ht="22.9" hidden="1" customHeight="1" thickBot="1" x14ac:dyDescent="0.4">
      <c r="A171" s="78">
        <v>1453</v>
      </c>
      <c r="B171" s="21" t="s">
        <v>514</v>
      </c>
      <c r="C171" s="21" t="s">
        <v>487</v>
      </c>
      <c r="D171" s="21" t="s">
        <v>513</v>
      </c>
      <c r="E171" s="21" t="s">
        <v>515</v>
      </c>
      <c r="F171" s="21" t="s">
        <v>9</v>
      </c>
      <c r="G171" s="22">
        <v>674.15</v>
      </c>
      <c r="H171" s="22">
        <f>258.03+416.12</f>
        <v>674.15</v>
      </c>
      <c r="I171" s="23">
        <f t="shared" si="5"/>
        <v>0</v>
      </c>
      <c r="J171" s="68"/>
      <c r="K171" s="73" t="s">
        <v>816</v>
      </c>
      <c r="L171" s="484"/>
      <c r="M171" s="309" t="s">
        <v>1010</v>
      </c>
      <c r="N171" s="8" t="s">
        <v>1773</v>
      </c>
    </row>
    <row r="172" spans="1:14" s="8" customFormat="1" ht="22.9" hidden="1" customHeight="1" thickBot="1" x14ac:dyDescent="0.4">
      <c r="A172" s="78">
        <v>1453</v>
      </c>
      <c r="B172" s="21" t="s">
        <v>516</v>
      </c>
      <c r="C172" s="21" t="s">
        <v>487</v>
      </c>
      <c r="D172" s="21" t="s">
        <v>515</v>
      </c>
      <c r="E172" s="21" t="s">
        <v>517</v>
      </c>
      <c r="F172" s="21" t="s">
        <v>9</v>
      </c>
      <c r="G172" s="22">
        <v>810.92</v>
      </c>
      <c r="H172" s="22">
        <f>583.88+227.04</f>
        <v>810.92</v>
      </c>
      <c r="I172" s="23">
        <f t="shared" si="5"/>
        <v>0</v>
      </c>
      <c r="J172" s="68"/>
      <c r="K172" s="73" t="s">
        <v>816</v>
      </c>
      <c r="L172" s="484"/>
      <c r="M172" s="309"/>
    </row>
    <row r="173" spans="1:14" s="8" customFormat="1" ht="22.9" hidden="1" customHeight="1" thickBot="1" x14ac:dyDescent="0.4">
      <c r="A173" s="78">
        <v>1453</v>
      </c>
      <c r="B173" s="21" t="s">
        <v>518</v>
      </c>
      <c r="C173" s="21" t="s">
        <v>487</v>
      </c>
      <c r="D173" s="21" t="s">
        <v>519</v>
      </c>
      <c r="E173" s="21" t="s">
        <v>520</v>
      </c>
      <c r="F173" s="21" t="s">
        <v>9</v>
      </c>
      <c r="G173" s="22">
        <v>440.38</v>
      </c>
      <c r="H173" s="22">
        <v>440.38</v>
      </c>
      <c r="I173" s="23">
        <f t="shared" si="5"/>
        <v>0</v>
      </c>
      <c r="J173" s="68"/>
      <c r="K173" s="73" t="s">
        <v>816</v>
      </c>
      <c r="L173" s="484"/>
      <c r="M173" s="309" t="s">
        <v>1043</v>
      </c>
    </row>
    <row r="174" spans="1:14" s="8" customFormat="1" ht="22.9" hidden="1" customHeight="1" thickBot="1" x14ac:dyDescent="0.4">
      <c r="A174" s="78">
        <v>1453</v>
      </c>
      <c r="B174" s="21" t="s">
        <v>521</v>
      </c>
      <c r="C174" s="21" t="s">
        <v>487</v>
      </c>
      <c r="D174" s="21" t="s">
        <v>218</v>
      </c>
      <c r="E174" s="21" t="s">
        <v>505</v>
      </c>
      <c r="F174" s="21" t="s">
        <v>25</v>
      </c>
      <c r="G174" s="22">
        <v>2676.54</v>
      </c>
      <c r="H174" s="22">
        <f>1000+1000+676.54</f>
        <v>2676.54</v>
      </c>
      <c r="I174" s="23">
        <f t="shared" si="5"/>
        <v>0</v>
      </c>
      <c r="J174" s="68"/>
      <c r="K174" s="73" t="s">
        <v>816</v>
      </c>
      <c r="L174" s="484"/>
      <c r="M174" s="309" t="s">
        <v>1053</v>
      </c>
    </row>
    <row r="175" spans="1:14" s="8" customFormat="1" ht="22.9" hidden="1" customHeight="1" thickBot="1" x14ac:dyDescent="0.4">
      <c r="A175" s="78">
        <v>1453</v>
      </c>
      <c r="B175" s="21" t="s">
        <v>522</v>
      </c>
      <c r="C175" s="21" t="s">
        <v>487</v>
      </c>
      <c r="D175" s="21" t="s">
        <v>505</v>
      </c>
      <c r="E175" s="21" t="s">
        <v>523</v>
      </c>
      <c r="F175" s="21" t="s">
        <v>25</v>
      </c>
      <c r="G175" s="22">
        <v>1472.57</v>
      </c>
      <c r="H175" s="22">
        <f>1000+323.46+149.11</f>
        <v>1472.5700000000002</v>
      </c>
      <c r="I175" s="23">
        <f t="shared" si="5"/>
        <v>0</v>
      </c>
      <c r="J175" s="68"/>
      <c r="K175" s="73" t="s">
        <v>816</v>
      </c>
      <c r="L175" s="484"/>
      <c r="M175" s="309" t="s">
        <v>1248</v>
      </c>
    </row>
    <row r="176" spans="1:14" s="8" customFormat="1" ht="22.9" hidden="1" customHeight="1" thickBot="1" x14ac:dyDescent="0.4">
      <c r="A176" s="78">
        <v>1453</v>
      </c>
      <c r="B176" s="21" t="s">
        <v>524</v>
      </c>
      <c r="C176" s="21" t="s">
        <v>487</v>
      </c>
      <c r="D176" s="21" t="s">
        <v>523</v>
      </c>
      <c r="E176" s="21" t="s">
        <v>525</v>
      </c>
      <c r="F176" s="21" t="s">
        <v>25</v>
      </c>
      <c r="G176" s="22">
        <v>3013.95</v>
      </c>
      <c r="H176" s="22">
        <f>332.58+1000+1000+681.37</f>
        <v>3013.95</v>
      </c>
      <c r="I176" s="23">
        <f t="shared" si="5"/>
        <v>0</v>
      </c>
      <c r="J176" s="68"/>
      <c r="K176" s="73" t="s">
        <v>816</v>
      </c>
      <c r="L176" s="484"/>
      <c r="M176" s="309" t="s">
        <v>1386</v>
      </c>
    </row>
    <row r="177" spans="1:13" s="8" customFormat="1" ht="22.9" hidden="1" customHeight="1" thickBot="1" x14ac:dyDescent="0.4">
      <c r="A177" s="78">
        <v>1453</v>
      </c>
      <c r="B177" s="21" t="s">
        <v>526</v>
      </c>
      <c r="C177" s="21" t="s">
        <v>487</v>
      </c>
      <c r="D177" s="21" t="s">
        <v>525</v>
      </c>
      <c r="E177" s="21" t="s">
        <v>506</v>
      </c>
      <c r="F177" s="21" t="s">
        <v>25</v>
      </c>
      <c r="G177" s="22">
        <v>3344.38</v>
      </c>
      <c r="H177" s="22">
        <f>318.63</f>
        <v>318.63</v>
      </c>
      <c r="I177" s="23">
        <f t="shared" si="5"/>
        <v>3025.75</v>
      </c>
      <c r="J177" s="68"/>
      <c r="K177" s="73" t="s">
        <v>816</v>
      </c>
      <c r="L177" s="484"/>
      <c r="M177" s="309" t="s">
        <v>1614</v>
      </c>
    </row>
    <row r="178" spans="1:13" s="8" customFormat="1" ht="22.9" hidden="1" customHeight="1" thickBot="1" x14ac:dyDescent="0.4">
      <c r="A178" s="78">
        <v>1453</v>
      </c>
      <c r="B178" s="21" t="s">
        <v>527</v>
      </c>
      <c r="C178" s="21" t="s">
        <v>487</v>
      </c>
      <c r="D178" s="21" t="s">
        <v>506</v>
      </c>
      <c r="E178" s="21" t="s">
        <v>528</v>
      </c>
      <c r="F178" s="21" t="s">
        <v>25</v>
      </c>
      <c r="G178" s="22">
        <v>2369.62</v>
      </c>
      <c r="H178" s="22"/>
      <c r="I178" s="23">
        <v>2369.62</v>
      </c>
      <c r="J178" s="68"/>
      <c r="K178" s="73" t="s">
        <v>816</v>
      </c>
      <c r="L178" s="484"/>
      <c r="M178" s="309" t="s">
        <v>1648</v>
      </c>
    </row>
    <row r="179" spans="1:13" s="8" customFormat="1" ht="22.9" hidden="1" customHeight="1" x14ac:dyDescent="0.35">
      <c r="A179" s="78">
        <v>1453</v>
      </c>
      <c r="B179" s="21" t="s">
        <v>529</v>
      </c>
      <c r="C179" s="21" t="s">
        <v>487</v>
      </c>
      <c r="D179" s="21" t="s">
        <v>530</v>
      </c>
      <c r="E179" s="21" t="s">
        <v>531</v>
      </c>
      <c r="F179" s="21" t="s">
        <v>25</v>
      </c>
      <c r="G179" s="22">
        <v>1025.8699999999999</v>
      </c>
      <c r="H179" s="22"/>
      <c r="I179" s="23">
        <v>1025.8699999999999</v>
      </c>
      <c r="J179" s="68"/>
      <c r="K179" s="106" t="s">
        <v>816</v>
      </c>
      <c r="L179" s="485"/>
      <c r="M179" s="309" t="s">
        <v>1660</v>
      </c>
    </row>
    <row r="180" spans="1:13" s="8" customFormat="1" ht="22.9" hidden="1" customHeight="1" x14ac:dyDescent="0.35">
      <c r="A180" s="78">
        <v>1453</v>
      </c>
      <c r="B180" s="21"/>
      <c r="C180" s="21" t="s">
        <v>487</v>
      </c>
      <c r="D180" s="21" t="s">
        <v>1067</v>
      </c>
      <c r="E180" s="21"/>
      <c r="F180" s="21" t="s">
        <v>16</v>
      </c>
      <c r="G180" s="22">
        <v>2597.16</v>
      </c>
      <c r="H180" s="22"/>
      <c r="I180" s="23">
        <f>G180-H180</f>
        <v>2597.16</v>
      </c>
      <c r="J180" s="216"/>
      <c r="K180" s="91"/>
      <c r="L180" s="53"/>
      <c r="M180" s="309" t="s">
        <v>1671</v>
      </c>
    </row>
    <row r="181" spans="1:13" s="8" customFormat="1" ht="22.9" hidden="1" customHeight="1" x14ac:dyDescent="0.35">
      <c r="A181" s="78">
        <v>1453</v>
      </c>
      <c r="B181" s="21"/>
      <c r="C181" s="21" t="s">
        <v>487</v>
      </c>
      <c r="D181" s="21" t="s">
        <v>1091</v>
      </c>
      <c r="E181" s="21"/>
      <c r="F181" s="21" t="s">
        <v>1084</v>
      </c>
      <c r="G181" s="22">
        <v>5261</v>
      </c>
      <c r="H181" s="22">
        <f>2400+2861</f>
        <v>5261</v>
      </c>
      <c r="I181" s="23">
        <f>G181-H181</f>
        <v>0</v>
      </c>
      <c r="J181" s="216"/>
      <c r="K181" s="91"/>
      <c r="L181" s="53"/>
      <c r="M181" s="309" t="s">
        <v>1714</v>
      </c>
    </row>
    <row r="182" spans="1:13" s="8" customFormat="1" ht="22.9" hidden="1" customHeight="1" x14ac:dyDescent="0.35">
      <c r="A182" s="19"/>
      <c r="B182" s="53"/>
      <c r="C182" s="21" t="s">
        <v>487</v>
      </c>
      <c r="D182" s="53"/>
      <c r="E182" s="53"/>
      <c r="F182" s="53"/>
      <c r="G182" s="75"/>
      <c r="H182" s="54" t="s">
        <v>782</v>
      </c>
      <c r="I182" s="190">
        <f>SUM(I166:I181)</f>
        <v>9018.4</v>
      </c>
      <c r="J182" s="68"/>
      <c r="K182" s="68"/>
      <c r="L182" s="53"/>
      <c r="M182" s="309"/>
    </row>
    <row r="183" spans="1:13" s="8" customFormat="1" ht="22.9" hidden="1" customHeight="1" thickBot="1" x14ac:dyDescent="0.4">
      <c r="A183" s="403">
        <v>1476</v>
      </c>
      <c r="B183" s="404" t="s">
        <v>22</v>
      </c>
      <c r="C183" s="404" t="s">
        <v>23</v>
      </c>
      <c r="D183" s="404"/>
      <c r="E183" s="404" t="s">
        <v>24</v>
      </c>
      <c r="F183" s="404" t="s">
        <v>25</v>
      </c>
      <c r="G183" s="181">
        <v>103.79</v>
      </c>
      <c r="H183" s="181"/>
      <c r="I183" s="42">
        <v>103.79</v>
      </c>
      <c r="J183" s="401"/>
      <c r="K183" s="367" t="s">
        <v>812</v>
      </c>
      <c r="L183" s="402" t="s">
        <v>1637</v>
      </c>
      <c r="M183" s="312"/>
    </row>
    <row r="184" spans="1:13" s="8" customFormat="1" ht="22.9" hidden="1" customHeight="1" x14ac:dyDescent="0.35">
      <c r="A184" s="405"/>
      <c r="B184" s="406"/>
      <c r="C184" s="404" t="s">
        <v>23</v>
      </c>
      <c r="D184" s="406"/>
      <c r="E184" s="406"/>
      <c r="F184" s="406"/>
      <c r="G184" s="404"/>
      <c r="H184" s="407" t="s">
        <v>782</v>
      </c>
      <c r="I184" s="190">
        <f>SUM(I183)</f>
        <v>103.79</v>
      </c>
      <c r="J184" s="133"/>
      <c r="K184" s="133"/>
      <c r="L184" s="130"/>
      <c r="M184" s="312"/>
    </row>
    <row r="185" spans="1:13" s="8" customFormat="1" ht="22.9" customHeight="1" thickBot="1" x14ac:dyDescent="0.35">
      <c r="A185" s="338">
        <v>1511</v>
      </c>
      <c r="B185" s="339" t="s">
        <v>123</v>
      </c>
      <c r="C185" s="339" t="s">
        <v>124</v>
      </c>
      <c r="D185" s="339" t="s">
        <v>125</v>
      </c>
      <c r="E185" s="339" t="s">
        <v>126</v>
      </c>
      <c r="F185" s="339" t="s">
        <v>25</v>
      </c>
      <c r="G185" s="340">
        <v>3114.8</v>
      </c>
      <c r="H185" s="340">
        <f>1691.12+1010+413.68</f>
        <v>3114.7999999999997</v>
      </c>
      <c r="I185" s="341">
        <f t="shared" ref="I185:I213" si="6">G185-H185</f>
        <v>0</v>
      </c>
      <c r="J185" s="342"/>
      <c r="K185" s="343" t="s">
        <v>812</v>
      </c>
      <c r="L185" s="480" t="s">
        <v>1130</v>
      </c>
      <c r="M185" s="344" t="s">
        <v>830</v>
      </c>
    </row>
    <row r="186" spans="1:13" s="8" customFormat="1" ht="22.9" customHeight="1" thickBot="1" x14ac:dyDescent="0.35">
      <c r="A186" s="338">
        <v>1511</v>
      </c>
      <c r="B186" s="339" t="s">
        <v>128</v>
      </c>
      <c r="C186" s="339" t="s">
        <v>124</v>
      </c>
      <c r="D186" s="339" t="s">
        <v>127</v>
      </c>
      <c r="E186" s="339" t="s">
        <v>44</v>
      </c>
      <c r="F186" s="339" t="s">
        <v>25</v>
      </c>
      <c r="G186" s="340">
        <v>3258.22</v>
      </c>
      <c r="H186" s="340">
        <f>3160.41+97.81</f>
        <v>3258.22</v>
      </c>
      <c r="I186" s="341">
        <f t="shared" si="6"/>
        <v>0</v>
      </c>
      <c r="J186" s="342"/>
      <c r="K186" s="343" t="s">
        <v>812</v>
      </c>
      <c r="L186" s="481"/>
      <c r="M186" s="345" t="s">
        <v>997</v>
      </c>
    </row>
    <row r="187" spans="1:13" s="8" customFormat="1" ht="22.9" customHeight="1" thickBot="1" x14ac:dyDescent="0.35">
      <c r="A187" s="338">
        <v>1511</v>
      </c>
      <c r="B187" s="339" t="s">
        <v>129</v>
      </c>
      <c r="C187" s="339" t="s">
        <v>124</v>
      </c>
      <c r="D187" s="339" t="s">
        <v>44</v>
      </c>
      <c r="E187" s="339" t="s">
        <v>130</v>
      </c>
      <c r="F187" s="339" t="s">
        <v>25</v>
      </c>
      <c r="G187" s="340">
        <v>2117.5500000000002</v>
      </c>
      <c r="H187" s="340">
        <f>1000+1005+112.55</f>
        <v>2117.5500000000002</v>
      </c>
      <c r="I187" s="341">
        <f t="shared" si="6"/>
        <v>0</v>
      </c>
      <c r="J187" s="342"/>
      <c r="K187" s="343" t="s">
        <v>812</v>
      </c>
      <c r="L187" s="481"/>
      <c r="M187" s="345" t="s">
        <v>1047</v>
      </c>
    </row>
    <row r="188" spans="1:13" s="8" customFormat="1" ht="22.9" customHeight="1" thickBot="1" x14ac:dyDescent="0.35">
      <c r="A188" s="338">
        <v>1511</v>
      </c>
      <c r="B188" s="339" t="s">
        <v>131</v>
      </c>
      <c r="C188" s="339" t="s">
        <v>124</v>
      </c>
      <c r="D188" s="339" t="s">
        <v>132</v>
      </c>
      <c r="E188" s="339" t="s">
        <v>133</v>
      </c>
      <c r="F188" s="339" t="s">
        <v>25</v>
      </c>
      <c r="G188" s="340">
        <v>2738.69</v>
      </c>
      <c r="H188" s="340">
        <f>1020+1020+385.96+312.73</f>
        <v>2738.69</v>
      </c>
      <c r="I188" s="341">
        <f t="shared" si="6"/>
        <v>0</v>
      </c>
      <c r="J188" s="342"/>
      <c r="K188" s="343" t="s">
        <v>812</v>
      </c>
      <c r="L188" s="481"/>
      <c r="M188" s="345" t="s">
        <v>1085</v>
      </c>
    </row>
    <row r="189" spans="1:13" s="8" customFormat="1" ht="22.9" customHeight="1" thickBot="1" x14ac:dyDescent="0.35">
      <c r="A189" s="338">
        <v>1511</v>
      </c>
      <c r="B189" s="339" t="s">
        <v>134</v>
      </c>
      <c r="C189" s="339" t="s">
        <v>124</v>
      </c>
      <c r="D189" s="339" t="s">
        <v>135</v>
      </c>
      <c r="E189" s="339" t="s">
        <v>86</v>
      </c>
      <c r="F189" s="339" t="s">
        <v>25</v>
      </c>
      <c r="G189" s="340">
        <v>3654.45</v>
      </c>
      <c r="H189" s="340">
        <f>1020-312.73+1000-261+1100+733.55+374.63</f>
        <v>3654.45</v>
      </c>
      <c r="I189" s="341">
        <f t="shared" si="6"/>
        <v>0</v>
      </c>
      <c r="J189" s="342"/>
      <c r="K189" s="343" t="s">
        <v>812</v>
      </c>
      <c r="L189" s="481"/>
      <c r="M189" s="345" t="s">
        <v>1086</v>
      </c>
    </row>
    <row r="190" spans="1:13" s="8" customFormat="1" ht="22.9" customHeight="1" thickBot="1" x14ac:dyDescent="0.35">
      <c r="A190" s="338">
        <v>1511</v>
      </c>
      <c r="B190" s="339" t="s">
        <v>136</v>
      </c>
      <c r="C190" s="339" t="s">
        <v>124</v>
      </c>
      <c r="D190" s="339" t="s">
        <v>137</v>
      </c>
      <c r="E190" s="339" t="s">
        <v>138</v>
      </c>
      <c r="F190" s="339" t="s">
        <v>25</v>
      </c>
      <c r="G190" s="340">
        <v>3845.08</v>
      </c>
      <c r="H190" s="340">
        <f>675.37+1010+1000+1010+149.71</f>
        <v>3845.08</v>
      </c>
      <c r="I190" s="341">
        <f t="shared" si="6"/>
        <v>0</v>
      </c>
      <c r="J190" s="342"/>
      <c r="K190" s="343" t="s">
        <v>812</v>
      </c>
      <c r="L190" s="481"/>
      <c r="M190" s="345" t="s">
        <v>1249</v>
      </c>
    </row>
    <row r="191" spans="1:13" s="8" customFormat="1" ht="22.9" customHeight="1" thickBot="1" x14ac:dyDescent="0.35">
      <c r="A191" s="338">
        <v>1511</v>
      </c>
      <c r="B191" s="339" t="s">
        <v>139</v>
      </c>
      <c r="C191" s="339" t="s">
        <v>124</v>
      </c>
      <c r="D191" s="339" t="s">
        <v>140</v>
      </c>
      <c r="E191" s="339" t="s">
        <v>83</v>
      </c>
      <c r="F191" s="339" t="s">
        <v>25</v>
      </c>
      <c r="G191" s="340">
        <v>1001.56</v>
      </c>
      <c r="H191" s="340">
        <f>850.29</f>
        <v>850.29</v>
      </c>
      <c r="I191" s="341">
        <f t="shared" si="6"/>
        <v>151.26999999999998</v>
      </c>
      <c r="J191" s="342"/>
      <c r="K191" s="343" t="s">
        <v>812</v>
      </c>
      <c r="L191" s="481"/>
      <c r="M191" s="345" t="s">
        <v>1390</v>
      </c>
    </row>
    <row r="192" spans="1:13" s="8" customFormat="1" ht="22.9" customHeight="1" thickBot="1" x14ac:dyDescent="0.35">
      <c r="A192" s="338">
        <v>1511</v>
      </c>
      <c r="B192" s="339" t="s">
        <v>141</v>
      </c>
      <c r="C192" s="339" t="s">
        <v>124</v>
      </c>
      <c r="D192" s="339" t="s">
        <v>87</v>
      </c>
      <c r="E192" s="339" t="s">
        <v>31</v>
      </c>
      <c r="F192" s="339" t="s">
        <v>25</v>
      </c>
      <c r="G192" s="340">
        <v>2973.36</v>
      </c>
      <c r="H192" s="340"/>
      <c r="I192" s="341">
        <f t="shared" si="6"/>
        <v>2973.36</v>
      </c>
      <c r="J192" s="342"/>
      <c r="K192" s="343" t="s">
        <v>812</v>
      </c>
      <c r="L192" s="481"/>
      <c r="M192" s="345" t="s">
        <v>1618</v>
      </c>
    </row>
    <row r="193" spans="1:13" s="8" customFormat="1" ht="22.9" customHeight="1" thickBot="1" x14ac:dyDescent="0.35">
      <c r="A193" s="338">
        <v>1511</v>
      </c>
      <c r="B193" s="339" t="s">
        <v>142</v>
      </c>
      <c r="C193" s="339" t="s">
        <v>124</v>
      </c>
      <c r="D193" s="339" t="s">
        <v>83</v>
      </c>
      <c r="E193" s="339" t="s">
        <v>84</v>
      </c>
      <c r="F193" s="339" t="s">
        <v>25</v>
      </c>
      <c r="G193" s="340">
        <v>2359.19</v>
      </c>
      <c r="H193" s="340"/>
      <c r="I193" s="341">
        <f t="shared" si="6"/>
        <v>2359.19</v>
      </c>
      <c r="J193" s="342"/>
      <c r="K193" s="343" t="s">
        <v>812</v>
      </c>
      <c r="L193" s="481"/>
      <c r="M193" s="345" t="s">
        <v>1650</v>
      </c>
    </row>
    <row r="194" spans="1:13" s="8" customFormat="1" ht="22.9" customHeight="1" thickBot="1" x14ac:dyDescent="0.35">
      <c r="A194" s="338">
        <v>1511</v>
      </c>
      <c r="B194" s="346" t="s">
        <v>143</v>
      </c>
      <c r="C194" s="346" t="s">
        <v>124</v>
      </c>
      <c r="D194" s="346" t="s">
        <v>144</v>
      </c>
      <c r="E194" s="346" t="s">
        <v>145</v>
      </c>
      <c r="F194" s="346" t="s">
        <v>9</v>
      </c>
      <c r="G194" s="347">
        <v>686.76</v>
      </c>
      <c r="H194" s="347">
        <f>420.31+266.45</f>
        <v>686.76</v>
      </c>
      <c r="I194" s="341">
        <f t="shared" si="6"/>
        <v>0</v>
      </c>
      <c r="J194" s="342"/>
      <c r="K194" s="343" t="s">
        <v>812</v>
      </c>
      <c r="L194" s="481"/>
      <c r="M194" s="345" t="s">
        <v>1658</v>
      </c>
    </row>
    <row r="195" spans="1:13" s="8" customFormat="1" ht="22.9" customHeight="1" thickBot="1" x14ac:dyDescent="0.35">
      <c r="A195" s="338">
        <v>1511</v>
      </c>
      <c r="B195" s="346" t="s">
        <v>146</v>
      </c>
      <c r="C195" s="346" t="s">
        <v>124</v>
      </c>
      <c r="D195" s="346" t="s">
        <v>147</v>
      </c>
      <c r="E195" s="346" t="s">
        <v>127</v>
      </c>
      <c r="F195" s="346" t="s">
        <v>9</v>
      </c>
      <c r="G195" s="347">
        <v>261</v>
      </c>
      <c r="H195" s="347">
        <v>261</v>
      </c>
      <c r="I195" s="341">
        <f t="shared" si="6"/>
        <v>0</v>
      </c>
      <c r="J195" s="342"/>
      <c r="K195" s="343" t="s">
        <v>812</v>
      </c>
      <c r="L195" s="481"/>
      <c r="M195" s="345" t="s">
        <v>1672</v>
      </c>
    </row>
    <row r="196" spans="1:13" s="8" customFormat="1" ht="22.9" customHeight="1" thickBot="1" x14ac:dyDescent="0.35">
      <c r="A196" s="338">
        <v>1511</v>
      </c>
      <c r="B196" s="346" t="s">
        <v>148</v>
      </c>
      <c r="C196" s="346" t="s">
        <v>124</v>
      </c>
      <c r="D196" s="346" t="s">
        <v>14</v>
      </c>
      <c r="E196" s="346" t="s">
        <v>149</v>
      </c>
      <c r="F196" s="346" t="s">
        <v>9</v>
      </c>
      <c r="G196" s="347">
        <v>671.24</v>
      </c>
      <c r="H196" s="347"/>
      <c r="I196" s="341">
        <f t="shared" si="6"/>
        <v>671.24</v>
      </c>
      <c r="J196" s="342"/>
      <c r="K196" s="343" t="s">
        <v>812</v>
      </c>
      <c r="L196" s="481"/>
      <c r="M196" s="345" t="s">
        <v>1702</v>
      </c>
    </row>
    <row r="197" spans="1:13" s="8" customFormat="1" ht="22.9" customHeight="1" thickBot="1" x14ac:dyDescent="0.35">
      <c r="A197" s="338">
        <v>1511</v>
      </c>
      <c r="B197" s="346" t="s">
        <v>150</v>
      </c>
      <c r="C197" s="346" t="s">
        <v>124</v>
      </c>
      <c r="D197" s="346" t="s">
        <v>151</v>
      </c>
      <c r="E197" s="346" t="s">
        <v>152</v>
      </c>
      <c r="F197" s="346" t="s">
        <v>9</v>
      </c>
      <c r="G197" s="347">
        <v>89.24</v>
      </c>
      <c r="H197" s="347"/>
      <c r="I197" s="341">
        <f t="shared" si="6"/>
        <v>89.24</v>
      </c>
      <c r="J197" s="342"/>
      <c r="K197" s="343" t="s">
        <v>812</v>
      </c>
      <c r="L197" s="481"/>
      <c r="M197" s="345" t="s">
        <v>1716</v>
      </c>
    </row>
    <row r="198" spans="1:13" s="8" customFormat="1" ht="22.9" customHeight="1" thickBot="1" x14ac:dyDescent="0.35">
      <c r="A198" s="338">
        <v>1511</v>
      </c>
      <c r="B198" s="346" t="s">
        <v>153</v>
      </c>
      <c r="C198" s="346" t="s">
        <v>124</v>
      </c>
      <c r="D198" s="346" t="s">
        <v>154</v>
      </c>
      <c r="E198" s="346" t="s">
        <v>155</v>
      </c>
      <c r="F198" s="346" t="s">
        <v>9</v>
      </c>
      <c r="G198" s="347">
        <v>598.49</v>
      </c>
      <c r="H198" s="347"/>
      <c r="I198" s="341">
        <f t="shared" si="6"/>
        <v>598.49</v>
      </c>
      <c r="J198" s="342"/>
      <c r="K198" s="343" t="s">
        <v>812</v>
      </c>
      <c r="L198" s="481"/>
      <c r="M198" s="345" t="s">
        <v>1769</v>
      </c>
    </row>
    <row r="199" spans="1:13" s="8" customFormat="1" ht="22.9" customHeight="1" thickBot="1" x14ac:dyDescent="0.35">
      <c r="A199" s="338">
        <v>1511</v>
      </c>
      <c r="B199" s="346" t="s">
        <v>156</v>
      </c>
      <c r="C199" s="346" t="s">
        <v>124</v>
      </c>
      <c r="D199" s="346" t="s">
        <v>15</v>
      </c>
      <c r="E199" s="346" t="s">
        <v>157</v>
      </c>
      <c r="F199" s="346" t="s">
        <v>9</v>
      </c>
      <c r="G199" s="347">
        <v>873</v>
      </c>
      <c r="H199" s="347"/>
      <c r="I199" s="341">
        <f t="shared" si="6"/>
        <v>873</v>
      </c>
      <c r="J199" s="342"/>
      <c r="K199" s="343" t="s">
        <v>812</v>
      </c>
      <c r="L199" s="481"/>
      <c r="M199" s="345" t="s">
        <v>1775</v>
      </c>
    </row>
    <row r="200" spans="1:13" s="8" customFormat="1" ht="22.9" customHeight="1" thickBot="1" x14ac:dyDescent="0.35">
      <c r="A200" s="338">
        <v>1511</v>
      </c>
      <c r="B200" s="346" t="s">
        <v>158</v>
      </c>
      <c r="C200" s="346" t="s">
        <v>124</v>
      </c>
      <c r="D200" s="346" t="s">
        <v>157</v>
      </c>
      <c r="E200" s="346" t="s">
        <v>132</v>
      </c>
      <c r="F200" s="346" t="s">
        <v>9</v>
      </c>
      <c r="G200" s="347">
        <v>586.85</v>
      </c>
      <c r="H200" s="347"/>
      <c r="I200" s="341">
        <f t="shared" si="6"/>
        <v>586.85</v>
      </c>
      <c r="J200" s="342"/>
      <c r="K200" s="343" t="s">
        <v>812</v>
      </c>
      <c r="L200" s="481"/>
      <c r="M200" s="345"/>
    </row>
    <row r="201" spans="1:13" s="8" customFormat="1" ht="22.9" customHeight="1" thickBot="1" x14ac:dyDescent="0.35">
      <c r="A201" s="338">
        <v>1511</v>
      </c>
      <c r="B201" s="346" t="s">
        <v>159</v>
      </c>
      <c r="C201" s="346" t="s">
        <v>124</v>
      </c>
      <c r="D201" s="346" t="s">
        <v>132</v>
      </c>
      <c r="E201" s="346" t="s">
        <v>160</v>
      </c>
      <c r="F201" s="346" t="s">
        <v>9</v>
      </c>
      <c r="G201" s="347">
        <v>875.91</v>
      </c>
      <c r="H201" s="347"/>
      <c r="I201" s="341">
        <f t="shared" si="6"/>
        <v>875.91</v>
      </c>
      <c r="J201" s="342"/>
      <c r="K201" s="343" t="s">
        <v>812</v>
      </c>
      <c r="L201" s="481"/>
      <c r="M201" s="345"/>
    </row>
    <row r="202" spans="1:13" s="8" customFormat="1" ht="22.9" customHeight="1" thickBot="1" x14ac:dyDescent="0.35">
      <c r="A202" s="338">
        <v>1511</v>
      </c>
      <c r="B202" s="346" t="s">
        <v>161</v>
      </c>
      <c r="C202" s="346" t="s">
        <v>124</v>
      </c>
      <c r="D202" s="346" t="s">
        <v>135</v>
      </c>
      <c r="E202" s="346" t="s">
        <v>86</v>
      </c>
      <c r="F202" s="346" t="s">
        <v>9</v>
      </c>
      <c r="G202" s="347">
        <v>858.45</v>
      </c>
      <c r="H202" s="347"/>
      <c r="I202" s="341">
        <f t="shared" si="6"/>
        <v>858.45</v>
      </c>
      <c r="J202" s="342"/>
      <c r="K202" s="343" t="s">
        <v>812</v>
      </c>
      <c r="L202" s="481"/>
      <c r="M202" s="345"/>
    </row>
    <row r="203" spans="1:13" s="8" customFormat="1" ht="22.9" customHeight="1" thickBot="1" x14ac:dyDescent="0.35">
      <c r="A203" s="338">
        <v>1511</v>
      </c>
      <c r="B203" s="346" t="s">
        <v>162</v>
      </c>
      <c r="C203" s="346" t="s">
        <v>124</v>
      </c>
      <c r="D203" s="346" t="s">
        <v>163</v>
      </c>
      <c r="E203" s="346" t="s">
        <v>89</v>
      </c>
      <c r="F203" s="346" t="s">
        <v>9</v>
      </c>
      <c r="G203" s="347">
        <v>668.33</v>
      </c>
      <c r="H203" s="347"/>
      <c r="I203" s="341">
        <f t="shared" si="6"/>
        <v>668.33</v>
      </c>
      <c r="J203" s="342"/>
      <c r="K203" s="343" t="s">
        <v>812</v>
      </c>
      <c r="L203" s="481"/>
      <c r="M203" s="345"/>
    </row>
    <row r="204" spans="1:13" s="8" customFormat="1" ht="22.9" customHeight="1" thickBot="1" x14ac:dyDescent="0.35">
      <c r="A204" s="338">
        <v>1511</v>
      </c>
      <c r="B204" s="346" t="s">
        <v>164</v>
      </c>
      <c r="C204" s="346" t="s">
        <v>124</v>
      </c>
      <c r="D204" s="346" t="s">
        <v>87</v>
      </c>
      <c r="E204" s="346" t="s">
        <v>31</v>
      </c>
      <c r="F204" s="346" t="s">
        <v>9</v>
      </c>
      <c r="G204" s="347">
        <v>533.5</v>
      </c>
      <c r="H204" s="347"/>
      <c r="I204" s="341">
        <f t="shared" si="6"/>
        <v>533.5</v>
      </c>
      <c r="J204" s="342"/>
      <c r="K204" s="343" t="s">
        <v>812</v>
      </c>
      <c r="L204" s="481"/>
      <c r="M204" s="345"/>
    </row>
    <row r="205" spans="1:13" s="8" customFormat="1" ht="22.9" customHeight="1" thickBot="1" x14ac:dyDescent="0.35">
      <c r="A205" s="338">
        <v>1511</v>
      </c>
      <c r="B205" s="346" t="s">
        <v>165</v>
      </c>
      <c r="C205" s="346" t="s">
        <v>124</v>
      </c>
      <c r="D205" s="346" t="s">
        <v>83</v>
      </c>
      <c r="E205" s="346" t="s">
        <v>84</v>
      </c>
      <c r="F205" s="346" t="s">
        <v>9</v>
      </c>
      <c r="G205" s="347">
        <v>549.02</v>
      </c>
      <c r="H205" s="347"/>
      <c r="I205" s="341">
        <f t="shared" si="6"/>
        <v>549.02</v>
      </c>
      <c r="J205" s="342"/>
      <c r="K205" s="343" t="s">
        <v>812</v>
      </c>
      <c r="L205" s="481"/>
      <c r="M205" s="345"/>
    </row>
    <row r="206" spans="1:13" s="8" customFormat="1" ht="22.9" customHeight="1" thickBot="1" x14ac:dyDescent="0.35">
      <c r="A206" s="338">
        <v>1511</v>
      </c>
      <c r="B206" s="346" t="s">
        <v>166</v>
      </c>
      <c r="C206" s="346" t="s">
        <v>124</v>
      </c>
      <c r="D206" s="346" t="s">
        <v>140</v>
      </c>
      <c r="E206" s="346" t="s">
        <v>83</v>
      </c>
      <c r="F206" s="346" t="s">
        <v>9</v>
      </c>
      <c r="G206" s="347">
        <v>106.7</v>
      </c>
      <c r="H206" s="347"/>
      <c r="I206" s="341">
        <f t="shared" si="6"/>
        <v>106.7</v>
      </c>
      <c r="J206" s="342"/>
      <c r="K206" s="343" t="s">
        <v>812</v>
      </c>
      <c r="L206" s="481"/>
      <c r="M206" s="345"/>
    </row>
    <row r="207" spans="1:13" s="8" customFormat="1" ht="22.9" customHeight="1" thickBot="1" x14ac:dyDescent="0.35">
      <c r="A207" s="338">
        <v>1511</v>
      </c>
      <c r="B207" s="346" t="s">
        <v>167</v>
      </c>
      <c r="C207" s="346" t="s">
        <v>124</v>
      </c>
      <c r="D207" s="346" t="s">
        <v>117</v>
      </c>
      <c r="E207" s="346" t="s">
        <v>118</v>
      </c>
      <c r="F207" s="346" t="s">
        <v>16</v>
      </c>
      <c r="G207" s="347">
        <v>32.07</v>
      </c>
      <c r="H207" s="347"/>
      <c r="I207" s="341">
        <f t="shared" si="6"/>
        <v>32.07</v>
      </c>
      <c r="J207" s="342"/>
      <c r="K207" s="343" t="s">
        <v>812</v>
      </c>
      <c r="L207" s="481"/>
      <c r="M207" s="345"/>
    </row>
    <row r="208" spans="1:13" s="8" customFormat="1" ht="22.9" customHeight="1" thickBot="1" x14ac:dyDescent="0.35">
      <c r="A208" s="338">
        <v>1511</v>
      </c>
      <c r="B208" s="346" t="s">
        <v>168</v>
      </c>
      <c r="C208" s="346" t="s">
        <v>124</v>
      </c>
      <c r="D208" s="346" t="s">
        <v>14</v>
      </c>
      <c r="E208" s="346" t="s">
        <v>15</v>
      </c>
      <c r="F208" s="346" t="s">
        <v>16</v>
      </c>
      <c r="G208" s="347">
        <v>115.24</v>
      </c>
      <c r="H208" s="347"/>
      <c r="I208" s="341">
        <f t="shared" si="6"/>
        <v>115.24</v>
      </c>
      <c r="J208" s="342"/>
      <c r="K208" s="343" t="s">
        <v>812</v>
      </c>
      <c r="L208" s="481"/>
      <c r="M208" s="345"/>
    </row>
    <row r="209" spans="1:13" s="8" customFormat="1" ht="22.9" customHeight="1" thickBot="1" x14ac:dyDescent="0.35">
      <c r="A209" s="338">
        <v>1511</v>
      </c>
      <c r="B209" s="346" t="s">
        <v>169</v>
      </c>
      <c r="C209" s="346" t="s">
        <v>124</v>
      </c>
      <c r="D209" s="346" t="s">
        <v>170</v>
      </c>
      <c r="E209" s="346" t="s">
        <v>15</v>
      </c>
      <c r="F209" s="346" t="s">
        <v>16</v>
      </c>
      <c r="G209" s="347">
        <v>23.51</v>
      </c>
      <c r="H209" s="347"/>
      <c r="I209" s="341">
        <f t="shared" si="6"/>
        <v>23.51</v>
      </c>
      <c r="J209" s="342"/>
      <c r="K209" s="343" t="s">
        <v>812</v>
      </c>
      <c r="L209" s="481"/>
      <c r="M209" s="345"/>
    </row>
    <row r="210" spans="1:13" s="8" customFormat="1" ht="22.9" customHeight="1" thickBot="1" x14ac:dyDescent="0.35">
      <c r="A210" s="338">
        <v>1511</v>
      </c>
      <c r="B210" s="346" t="s">
        <v>171</v>
      </c>
      <c r="C210" s="346" t="s">
        <v>124</v>
      </c>
      <c r="D210" s="346" t="s">
        <v>19</v>
      </c>
      <c r="E210" s="346" t="s">
        <v>20</v>
      </c>
      <c r="F210" s="346" t="s">
        <v>16</v>
      </c>
      <c r="G210" s="347">
        <v>115.24</v>
      </c>
      <c r="H210" s="347"/>
      <c r="I210" s="341">
        <f t="shared" si="6"/>
        <v>115.24</v>
      </c>
      <c r="J210" s="342"/>
      <c r="K210" s="343" t="s">
        <v>812</v>
      </c>
      <c r="L210" s="482"/>
      <c r="M210" s="345"/>
    </row>
    <row r="211" spans="1:13" s="8" customFormat="1" ht="22.9" customHeight="1" x14ac:dyDescent="0.3">
      <c r="A211" s="338">
        <v>1511</v>
      </c>
      <c r="B211" s="346" t="s">
        <v>790</v>
      </c>
      <c r="C211" s="346" t="s">
        <v>124</v>
      </c>
      <c r="D211" s="346" t="s">
        <v>19</v>
      </c>
      <c r="E211" s="346" t="s">
        <v>20</v>
      </c>
      <c r="F211" s="346" t="s">
        <v>16</v>
      </c>
      <c r="G211" s="347">
        <v>236.13</v>
      </c>
      <c r="H211" s="347"/>
      <c r="I211" s="341">
        <f t="shared" si="6"/>
        <v>236.13</v>
      </c>
      <c r="J211" s="342"/>
      <c r="K211" s="348" t="s">
        <v>812</v>
      </c>
      <c r="L211" s="344"/>
      <c r="M211" s="345"/>
    </row>
    <row r="212" spans="1:13" s="8" customFormat="1" ht="22.9" customHeight="1" x14ac:dyDescent="0.3">
      <c r="A212" s="338">
        <v>1511</v>
      </c>
      <c r="B212" s="346"/>
      <c r="C212" s="346" t="s">
        <v>124</v>
      </c>
      <c r="D212" s="346" t="s">
        <v>1092</v>
      </c>
      <c r="E212" s="346"/>
      <c r="F212" s="346" t="s">
        <v>1084</v>
      </c>
      <c r="G212" s="347">
        <f>3600+451</f>
        <v>4051</v>
      </c>
      <c r="H212" s="347"/>
      <c r="I212" s="341">
        <f t="shared" si="6"/>
        <v>4051</v>
      </c>
      <c r="J212" s="349"/>
      <c r="K212" s="337"/>
      <c r="L212" s="344" t="s">
        <v>1657</v>
      </c>
      <c r="M212" s="345"/>
    </row>
    <row r="213" spans="1:13" s="8" customFormat="1" ht="22.9" customHeight="1" x14ac:dyDescent="0.3">
      <c r="A213" s="338">
        <v>1511</v>
      </c>
      <c r="B213" s="346"/>
      <c r="C213" s="346" t="s">
        <v>124</v>
      </c>
      <c r="D213" s="346" t="s">
        <v>1093</v>
      </c>
      <c r="E213" s="346"/>
      <c r="F213" s="346" t="s">
        <v>1094</v>
      </c>
      <c r="G213" s="347">
        <v>6449.4</v>
      </c>
      <c r="H213" s="347"/>
      <c r="I213" s="341">
        <f t="shared" si="6"/>
        <v>6449.4</v>
      </c>
      <c r="J213" s="349"/>
      <c r="K213" s="337"/>
      <c r="L213" s="344"/>
      <c r="M213" s="345"/>
    </row>
    <row r="214" spans="1:13" s="8" customFormat="1" ht="22.9" customHeight="1" x14ac:dyDescent="0.3">
      <c r="A214" s="350"/>
      <c r="B214" s="344"/>
      <c r="C214" s="346" t="s">
        <v>124</v>
      </c>
      <c r="D214" s="344"/>
      <c r="E214" s="344"/>
      <c r="F214" s="344"/>
      <c r="G214" s="351"/>
      <c r="H214" s="337" t="s">
        <v>782</v>
      </c>
      <c r="I214" s="352">
        <f>SUBTOTAL(9,I185:I213)</f>
        <v>22917.14</v>
      </c>
      <c r="J214" s="342"/>
      <c r="K214" s="342"/>
      <c r="L214" s="344"/>
      <c r="M214" s="345"/>
    </row>
    <row r="215" spans="1:13" s="8" customFormat="1" ht="22.9" hidden="1" customHeight="1" thickBot="1" x14ac:dyDescent="0.4">
      <c r="A215" s="209">
        <v>1516</v>
      </c>
      <c r="B215" s="14" t="s">
        <v>378</v>
      </c>
      <c r="C215" s="10" t="s">
        <v>379</v>
      </c>
      <c r="D215" s="18">
        <v>42720</v>
      </c>
      <c r="E215" s="18">
        <v>42727</v>
      </c>
      <c r="F215" s="14" t="s">
        <v>244</v>
      </c>
      <c r="G215" s="15">
        <v>165.25</v>
      </c>
      <c r="H215" s="412">
        <v>165.25</v>
      </c>
      <c r="I215" s="16">
        <f>G215-H215</f>
        <v>0</v>
      </c>
      <c r="J215" s="109" t="s">
        <v>265</v>
      </c>
      <c r="K215" s="73" t="s">
        <v>811</v>
      </c>
      <c r="L215" s="463" t="s">
        <v>1686</v>
      </c>
      <c r="M215" s="459" t="s">
        <v>1700</v>
      </c>
    </row>
    <row r="216" spans="1:13" s="8" customFormat="1" ht="22.9" hidden="1" customHeight="1" thickBot="1" x14ac:dyDescent="0.4">
      <c r="A216" s="209">
        <v>1516</v>
      </c>
      <c r="B216" s="14" t="s">
        <v>380</v>
      </c>
      <c r="C216" s="10" t="s">
        <v>379</v>
      </c>
      <c r="D216" s="18">
        <v>42720</v>
      </c>
      <c r="E216" s="18">
        <v>42727</v>
      </c>
      <c r="F216" s="14" t="s">
        <v>244</v>
      </c>
      <c r="G216" s="15">
        <v>165.25</v>
      </c>
      <c r="H216" s="412">
        <v>165.25</v>
      </c>
      <c r="I216" s="16">
        <f t="shared" ref="I216:I279" si="7">G216-H216</f>
        <v>0</v>
      </c>
      <c r="J216" s="109" t="s">
        <v>265</v>
      </c>
      <c r="K216" s="73" t="s">
        <v>811</v>
      </c>
      <c r="L216" s="466"/>
      <c r="M216" s="459"/>
    </row>
    <row r="217" spans="1:13" s="8" customFormat="1" ht="22.9" hidden="1" customHeight="1" thickBot="1" x14ac:dyDescent="0.4">
      <c r="A217" s="209">
        <v>1516</v>
      </c>
      <c r="B217" s="14" t="s">
        <v>381</v>
      </c>
      <c r="C217" s="10" t="s">
        <v>379</v>
      </c>
      <c r="D217" s="18">
        <v>42720</v>
      </c>
      <c r="E217" s="18">
        <v>42727</v>
      </c>
      <c r="F217" s="14" t="s">
        <v>244</v>
      </c>
      <c r="G217" s="15">
        <v>165.25</v>
      </c>
      <c r="H217" s="412">
        <v>165.25</v>
      </c>
      <c r="I217" s="16">
        <f t="shared" si="7"/>
        <v>0</v>
      </c>
      <c r="J217" s="109" t="s">
        <v>265</v>
      </c>
      <c r="K217" s="73" t="s">
        <v>811</v>
      </c>
      <c r="L217" s="466"/>
      <c r="M217" s="459"/>
    </row>
    <row r="218" spans="1:13" s="8" customFormat="1" ht="22.9" hidden="1" customHeight="1" thickBot="1" x14ac:dyDescent="0.4">
      <c r="A218" s="209">
        <v>1516</v>
      </c>
      <c r="B218" s="14" t="s">
        <v>382</v>
      </c>
      <c r="C218" s="10" t="s">
        <v>379</v>
      </c>
      <c r="D218" s="18">
        <v>42720</v>
      </c>
      <c r="E218" s="18">
        <v>42727</v>
      </c>
      <c r="F218" s="14" t="s">
        <v>244</v>
      </c>
      <c r="G218" s="15">
        <v>165.25</v>
      </c>
      <c r="H218" s="412">
        <v>165.25</v>
      </c>
      <c r="I218" s="16">
        <f t="shared" si="7"/>
        <v>0</v>
      </c>
      <c r="J218" s="109" t="s">
        <v>265</v>
      </c>
      <c r="K218" s="73" t="s">
        <v>811</v>
      </c>
      <c r="L218" s="466"/>
      <c r="M218" s="459"/>
    </row>
    <row r="219" spans="1:13" s="8" customFormat="1" ht="22.9" hidden="1" customHeight="1" thickBot="1" x14ac:dyDescent="0.4">
      <c r="A219" s="209">
        <v>1516</v>
      </c>
      <c r="B219" s="14" t="s">
        <v>383</v>
      </c>
      <c r="C219" s="10" t="s">
        <v>379</v>
      </c>
      <c r="D219" s="18">
        <v>42720</v>
      </c>
      <c r="E219" s="18">
        <v>42727</v>
      </c>
      <c r="F219" s="14" t="s">
        <v>244</v>
      </c>
      <c r="G219" s="15">
        <v>165.25</v>
      </c>
      <c r="H219" s="412">
        <v>165.25</v>
      </c>
      <c r="I219" s="16">
        <f t="shared" si="7"/>
        <v>0</v>
      </c>
      <c r="J219" s="109" t="s">
        <v>265</v>
      </c>
      <c r="K219" s="73" t="s">
        <v>811</v>
      </c>
      <c r="L219" s="466"/>
      <c r="M219" s="459"/>
    </row>
    <row r="220" spans="1:13" s="8" customFormat="1" ht="22.9" hidden="1" customHeight="1" thickBot="1" x14ac:dyDescent="0.4">
      <c r="A220" s="209">
        <v>1516</v>
      </c>
      <c r="B220" s="14" t="s">
        <v>384</v>
      </c>
      <c r="C220" s="10" t="s">
        <v>379</v>
      </c>
      <c r="D220" s="18">
        <v>42720</v>
      </c>
      <c r="E220" s="18">
        <v>42727</v>
      </c>
      <c r="F220" s="14" t="s">
        <v>244</v>
      </c>
      <c r="G220" s="15">
        <v>165.25</v>
      </c>
      <c r="H220" s="412">
        <v>165.25</v>
      </c>
      <c r="I220" s="16">
        <f t="shared" si="7"/>
        <v>0</v>
      </c>
      <c r="J220" s="109" t="s">
        <v>265</v>
      </c>
      <c r="K220" s="73" t="s">
        <v>811</v>
      </c>
      <c r="L220" s="466"/>
      <c r="M220" s="459"/>
    </row>
    <row r="221" spans="1:13" s="8" customFormat="1" ht="22.9" hidden="1" customHeight="1" thickBot="1" x14ac:dyDescent="0.4">
      <c r="A221" s="209">
        <v>1516</v>
      </c>
      <c r="B221" s="14" t="s">
        <v>385</v>
      </c>
      <c r="C221" s="10" t="s">
        <v>379</v>
      </c>
      <c r="D221" s="18">
        <v>42720</v>
      </c>
      <c r="E221" s="18">
        <v>42727</v>
      </c>
      <c r="F221" s="14" t="s">
        <v>244</v>
      </c>
      <c r="G221" s="15">
        <v>165.25</v>
      </c>
      <c r="H221" s="412">
        <v>165.25</v>
      </c>
      <c r="I221" s="16">
        <f t="shared" si="7"/>
        <v>0</v>
      </c>
      <c r="J221" s="109" t="s">
        <v>265</v>
      </c>
      <c r="K221" s="73" t="s">
        <v>811</v>
      </c>
      <c r="L221" s="466"/>
      <c r="M221" s="459"/>
    </row>
    <row r="222" spans="1:13" s="8" customFormat="1" ht="22.9" hidden="1" customHeight="1" thickBot="1" x14ac:dyDescent="0.4">
      <c r="A222" s="209">
        <v>1516</v>
      </c>
      <c r="B222" s="14" t="s">
        <v>386</v>
      </c>
      <c r="C222" s="10" t="s">
        <v>379</v>
      </c>
      <c r="D222" s="18">
        <v>42720</v>
      </c>
      <c r="E222" s="18">
        <v>42727</v>
      </c>
      <c r="F222" s="14" t="s">
        <v>244</v>
      </c>
      <c r="G222" s="15">
        <v>165.25</v>
      </c>
      <c r="H222" s="412">
        <v>165.25</v>
      </c>
      <c r="I222" s="16">
        <f t="shared" si="7"/>
        <v>0</v>
      </c>
      <c r="J222" s="109" t="s">
        <v>265</v>
      </c>
      <c r="K222" s="73" t="s">
        <v>811</v>
      </c>
      <c r="L222" s="466"/>
      <c r="M222" s="459"/>
    </row>
    <row r="223" spans="1:13" s="8" customFormat="1" ht="22.9" hidden="1" customHeight="1" thickBot="1" x14ac:dyDescent="0.4">
      <c r="A223" s="209">
        <v>1516</v>
      </c>
      <c r="B223" s="14" t="s">
        <v>387</v>
      </c>
      <c r="C223" s="10" t="s">
        <v>379</v>
      </c>
      <c r="D223" s="18">
        <v>42720</v>
      </c>
      <c r="E223" s="18">
        <v>42727</v>
      </c>
      <c r="F223" s="14" t="s">
        <v>244</v>
      </c>
      <c r="G223" s="15">
        <v>165.25</v>
      </c>
      <c r="H223" s="412">
        <v>165.25</v>
      </c>
      <c r="I223" s="16">
        <f t="shared" si="7"/>
        <v>0</v>
      </c>
      <c r="J223" s="109" t="s">
        <v>265</v>
      </c>
      <c r="K223" s="73" t="s">
        <v>811</v>
      </c>
      <c r="L223" s="466"/>
      <c r="M223" s="459"/>
    </row>
    <row r="224" spans="1:13" s="8" customFormat="1" ht="22.9" hidden="1" customHeight="1" thickBot="1" x14ac:dyDescent="0.4">
      <c r="A224" s="209">
        <v>1516</v>
      </c>
      <c r="B224" s="14" t="s">
        <v>388</v>
      </c>
      <c r="C224" s="10" t="s">
        <v>379</v>
      </c>
      <c r="D224" s="18">
        <v>42723</v>
      </c>
      <c r="E224" s="18">
        <v>42731</v>
      </c>
      <c r="F224" s="14" t="s">
        <v>244</v>
      </c>
      <c r="G224" s="15">
        <v>173.07</v>
      </c>
      <c r="H224" s="412">
        <v>173.07</v>
      </c>
      <c r="I224" s="16">
        <f t="shared" si="7"/>
        <v>0</v>
      </c>
      <c r="J224" s="109" t="s">
        <v>276</v>
      </c>
      <c r="K224" s="73" t="s">
        <v>811</v>
      </c>
      <c r="L224" s="466"/>
      <c r="M224" s="459"/>
    </row>
    <row r="225" spans="1:13" s="8" customFormat="1" ht="22.9" hidden="1" customHeight="1" thickBot="1" x14ac:dyDescent="0.4">
      <c r="A225" s="209">
        <v>1516</v>
      </c>
      <c r="B225" s="14" t="s">
        <v>389</v>
      </c>
      <c r="C225" s="10" t="s">
        <v>379</v>
      </c>
      <c r="D225" s="18">
        <v>42723</v>
      </c>
      <c r="E225" s="18">
        <v>42731</v>
      </c>
      <c r="F225" s="14" t="s">
        <v>244</v>
      </c>
      <c r="G225" s="15">
        <v>173.07</v>
      </c>
      <c r="H225" s="412">
        <v>173.07</v>
      </c>
      <c r="I225" s="16">
        <f t="shared" si="7"/>
        <v>0</v>
      </c>
      <c r="J225" s="109" t="s">
        <v>276</v>
      </c>
      <c r="K225" s="73" t="s">
        <v>811</v>
      </c>
      <c r="L225" s="466"/>
      <c r="M225" s="459"/>
    </row>
    <row r="226" spans="1:13" s="8" customFormat="1" ht="22.9" hidden="1" customHeight="1" thickBot="1" x14ac:dyDescent="0.4">
      <c r="A226" s="209">
        <v>1516</v>
      </c>
      <c r="B226" s="14" t="s">
        <v>390</v>
      </c>
      <c r="C226" s="10" t="s">
        <v>379</v>
      </c>
      <c r="D226" s="18">
        <v>42723</v>
      </c>
      <c r="E226" s="18">
        <v>42731</v>
      </c>
      <c r="F226" s="14" t="s">
        <v>244</v>
      </c>
      <c r="G226" s="15">
        <v>173.07</v>
      </c>
      <c r="H226" s="412">
        <v>173.07</v>
      </c>
      <c r="I226" s="16">
        <f t="shared" si="7"/>
        <v>0</v>
      </c>
      <c r="J226" s="109" t="s">
        <v>276</v>
      </c>
      <c r="K226" s="73" t="s">
        <v>811</v>
      </c>
      <c r="L226" s="466"/>
      <c r="M226" s="459"/>
    </row>
    <row r="227" spans="1:13" s="8" customFormat="1" ht="22.9" hidden="1" customHeight="1" thickBot="1" x14ac:dyDescent="0.4">
      <c r="A227" s="209">
        <v>1516</v>
      </c>
      <c r="B227" s="14" t="s">
        <v>391</v>
      </c>
      <c r="C227" s="10" t="s">
        <v>379</v>
      </c>
      <c r="D227" s="18">
        <v>42723</v>
      </c>
      <c r="E227" s="18">
        <v>42731</v>
      </c>
      <c r="F227" s="14" t="s">
        <v>244</v>
      </c>
      <c r="G227" s="15">
        <v>173.07</v>
      </c>
      <c r="H227" s="412">
        <v>173.07</v>
      </c>
      <c r="I227" s="16">
        <f t="shared" si="7"/>
        <v>0</v>
      </c>
      <c r="J227" s="109" t="s">
        <v>276</v>
      </c>
      <c r="K227" s="73" t="s">
        <v>811</v>
      </c>
      <c r="L227" s="466"/>
      <c r="M227" s="459"/>
    </row>
    <row r="228" spans="1:13" s="8" customFormat="1" ht="22.9" hidden="1" customHeight="1" thickBot="1" x14ac:dyDescent="0.4">
      <c r="A228" s="209">
        <v>1516</v>
      </c>
      <c r="B228" s="14" t="s">
        <v>392</v>
      </c>
      <c r="C228" s="10" t="s">
        <v>379</v>
      </c>
      <c r="D228" s="18">
        <v>42723</v>
      </c>
      <c r="E228" s="18">
        <v>42731</v>
      </c>
      <c r="F228" s="14" t="s">
        <v>244</v>
      </c>
      <c r="G228" s="15">
        <v>173.07</v>
      </c>
      <c r="H228" s="412">
        <v>173.07</v>
      </c>
      <c r="I228" s="16">
        <f t="shared" si="7"/>
        <v>0</v>
      </c>
      <c r="J228" s="109" t="s">
        <v>276</v>
      </c>
      <c r="K228" s="73" t="s">
        <v>811</v>
      </c>
      <c r="L228" s="466"/>
      <c r="M228" s="459"/>
    </row>
    <row r="229" spans="1:13" s="8" customFormat="1" ht="22.9" hidden="1" customHeight="1" thickBot="1" x14ac:dyDescent="0.4">
      <c r="A229" s="209">
        <v>1516</v>
      </c>
      <c r="B229" s="14" t="s">
        <v>393</v>
      </c>
      <c r="C229" s="10" t="s">
        <v>379</v>
      </c>
      <c r="D229" s="18">
        <v>42723</v>
      </c>
      <c r="E229" s="18">
        <v>42731</v>
      </c>
      <c r="F229" s="14" t="s">
        <v>244</v>
      </c>
      <c r="G229" s="15">
        <v>173.07</v>
      </c>
      <c r="H229" s="412">
        <v>173.07</v>
      </c>
      <c r="I229" s="16">
        <f t="shared" si="7"/>
        <v>0</v>
      </c>
      <c r="J229" s="109" t="s">
        <v>276</v>
      </c>
      <c r="K229" s="73" t="s">
        <v>811</v>
      </c>
      <c r="L229" s="466"/>
      <c r="M229" s="459"/>
    </row>
    <row r="230" spans="1:13" s="8" customFormat="1" ht="22.9" hidden="1" customHeight="1" thickBot="1" x14ac:dyDescent="0.4">
      <c r="A230" s="209">
        <v>1516</v>
      </c>
      <c r="B230" s="14" t="s">
        <v>394</v>
      </c>
      <c r="C230" s="10" t="s">
        <v>379</v>
      </c>
      <c r="D230" s="18">
        <v>42723</v>
      </c>
      <c r="E230" s="18">
        <v>42731</v>
      </c>
      <c r="F230" s="14" t="s">
        <v>244</v>
      </c>
      <c r="G230" s="15">
        <v>173.07</v>
      </c>
      <c r="H230" s="412">
        <v>173.07</v>
      </c>
      <c r="I230" s="16">
        <f t="shared" si="7"/>
        <v>0</v>
      </c>
      <c r="J230" s="109" t="s">
        <v>276</v>
      </c>
      <c r="K230" s="73" t="s">
        <v>811</v>
      </c>
      <c r="L230" s="466"/>
      <c r="M230" s="459"/>
    </row>
    <row r="231" spans="1:13" s="8" customFormat="1" ht="22.9" hidden="1" customHeight="1" thickBot="1" x14ac:dyDescent="0.4">
      <c r="A231" s="209">
        <v>1516</v>
      </c>
      <c r="B231" s="14" t="s">
        <v>395</v>
      </c>
      <c r="C231" s="10" t="s">
        <v>379</v>
      </c>
      <c r="D231" s="18">
        <v>42723</v>
      </c>
      <c r="E231" s="18">
        <v>42731</v>
      </c>
      <c r="F231" s="14" t="s">
        <v>244</v>
      </c>
      <c r="G231" s="15">
        <v>173.07</v>
      </c>
      <c r="H231" s="412">
        <v>173.07</v>
      </c>
      <c r="I231" s="16">
        <f t="shared" si="7"/>
        <v>0</v>
      </c>
      <c r="J231" s="109" t="s">
        <v>276</v>
      </c>
      <c r="K231" s="73" t="s">
        <v>811</v>
      </c>
      <c r="L231" s="466"/>
      <c r="M231" s="459"/>
    </row>
    <row r="232" spans="1:13" s="8" customFormat="1" ht="22.9" hidden="1" customHeight="1" thickBot="1" x14ac:dyDescent="0.4">
      <c r="A232" s="209">
        <v>1516</v>
      </c>
      <c r="B232" s="14" t="s">
        <v>396</v>
      </c>
      <c r="C232" s="10" t="s">
        <v>379</v>
      </c>
      <c r="D232" s="18">
        <v>42723</v>
      </c>
      <c r="E232" s="18">
        <v>42731</v>
      </c>
      <c r="F232" s="14" t="s">
        <v>244</v>
      </c>
      <c r="G232" s="15">
        <v>173.07</v>
      </c>
      <c r="H232" s="412">
        <v>173.07</v>
      </c>
      <c r="I232" s="16">
        <f t="shared" si="7"/>
        <v>0</v>
      </c>
      <c r="J232" s="109" t="s">
        <v>276</v>
      </c>
      <c r="K232" s="73" t="s">
        <v>811</v>
      </c>
      <c r="L232" s="466"/>
      <c r="M232" s="459"/>
    </row>
    <row r="233" spans="1:13" s="8" customFormat="1" ht="22.9" hidden="1" customHeight="1" thickBot="1" x14ac:dyDescent="0.4">
      <c r="A233" s="209">
        <v>1516</v>
      </c>
      <c r="B233" s="14" t="s">
        <v>397</v>
      </c>
      <c r="C233" s="10" t="s">
        <v>379</v>
      </c>
      <c r="D233" s="18">
        <v>42723</v>
      </c>
      <c r="E233" s="18">
        <v>42731</v>
      </c>
      <c r="F233" s="14" t="s">
        <v>244</v>
      </c>
      <c r="G233" s="15">
        <v>173.07</v>
      </c>
      <c r="H233" s="412">
        <v>173.07</v>
      </c>
      <c r="I233" s="16">
        <f t="shared" si="7"/>
        <v>0</v>
      </c>
      <c r="J233" s="109" t="s">
        <v>276</v>
      </c>
      <c r="K233" s="73" t="s">
        <v>811</v>
      </c>
      <c r="L233" s="466"/>
      <c r="M233" s="459"/>
    </row>
    <row r="234" spans="1:13" s="8" customFormat="1" ht="22.9" hidden="1" customHeight="1" x14ac:dyDescent="0.35">
      <c r="A234" s="209">
        <v>1516</v>
      </c>
      <c r="B234" s="14" t="s">
        <v>398</v>
      </c>
      <c r="C234" s="10" t="s">
        <v>379</v>
      </c>
      <c r="D234" s="18">
        <v>42723</v>
      </c>
      <c r="E234" s="18">
        <v>42731</v>
      </c>
      <c r="F234" s="14" t="s">
        <v>244</v>
      </c>
      <c r="G234" s="15">
        <v>173.07</v>
      </c>
      <c r="H234" s="412">
        <v>173.07</v>
      </c>
      <c r="I234" s="16">
        <f t="shared" si="7"/>
        <v>0</v>
      </c>
      <c r="J234" s="109" t="s">
        <v>276</v>
      </c>
      <c r="K234" s="106" t="s">
        <v>811</v>
      </c>
      <c r="L234" s="466"/>
      <c r="M234" s="459"/>
    </row>
    <row r="235" spans="1:13" s="8" customFormat="1" ht="22.9" hidden="1" customHeight="1" x14ac:dyDescent="0.35">
      <c r="A235" s="209">
        <v>1516</v>
      </c>
      <c r="B235" s="94" t="s">
        <v>945</v>
      </c>
      <c r="C235" s="94" t="s">
        <v>379</v>
      </c>
      <c r="D235" s="95" t="s">
        <v>884</v>
      </c>
      <c r="E235" s="95" t="s">
        <v>873</v>
      </c>
      <c r="F235" s="94" t="s">
        <v>244</v>
      </c>
      <c r="G235" s="96">
        <v>172.66</v>
      </c>
      <c r="H235" s="412">
        <v>172.66</v>
      </c>
      <c r="I235" s="16">
        <f t="shared" si="7"/>
        <v>0</v>
      </c>
      <c r="J235" s="217" t="s">
        <v>989</v>
      </c>
      <c r="K235" s="91" t="s">
        <v>983</v>
      </c>
      <c r="L235" s="466"/>
      <c r="M235" s="459"/>
    </row>
    <row r="236" spans="1:13" s="8" customFormat="1" ht="22.9" hidden="1" customHeight="1" x14ac:dyDescent="0.35">
      <c r="A236" s="209">
        <v>1516</v>
      </c>
      <c r="B236" s="94" t="s">
        <v>1011</v>
      </c>
      <c r="C236" s="94" t="s">
        <v>379</v>
      </c>
      <c r="D236" s="95" t="s">
        <v>884</v>
      </c>
      <c r="E236" s="95" t="s">
        <v>873</v>
      </c>
      <c r="F236" s="94" t="s">
        <v>244</v>
      </c>
      <c r="G236" s="96">
        <v>172.66</v>
      </c>
      <c r="H236" s="412">
        <v>172.66</v>
      </c>
      <c r="I236" s="16">
        <f t="shared" si="7"/>
        <v>0</v>
      </c>
      <c r="J236" s="217" t="s">
        <v>989</v>
      </c>
      <c r="K236" s="91" t="s">
        <v>983</v>
      </c>
      <c r="L236" s="466"/>
      <c r="M236" s="459"/>
    </row>
    <row r="237" spans="1:13" s="8" customFormat="1" ht="22.9" hidden="1" customHeight="1" x14ac:dyDescent="0.35">
      <c r="A237" s="209">
        <v>1516</v>
      </c>
      <c r="B237" s="94" t="s">
        <v>1012</v>
      </c>
      <c r="C237" s="94" t="s">
        <v>379</v>
      </c>
      <c r="D237" s="95" t="s">
        <v>884</v>
      </c>
      <c r="E237" s="95" t="s">
        <v>873</v>
      </c>
      <c r="F237" s="94" t="s">
        <v>244</v>
      </c>
      <c r="G237" s="96">
        <v>172.66</v>
      </c>
      <c r="H237" s="412">
        <v>172.66</v>
      </c>
      <c r="I237" s="16">
        <f t="shared" si="7"/>
        <v>0</v>
      </c>
      <c r="J237" s="217" t="s">
        <v>989</v>
      </c>
      <c r="K237" s="91" t="s">
        <v>983</v>
      </c>
      <c r="L237" s="466"/>
      <c r="M237" s="459"/>
    </row>
    <row r="238" spans="1:13" s="8" customFormat="1" ht="22.9" hidden="1" customHeight="1" x14ac:dyDescent="0.35">
      <c r="A238" s="209">
        <v>1516</v>
      </c>
      <c r="B238" s="94" t="s">
        <v>1013</v>
      </c>
      <c r="C238" s="94" t="s">
        <v>379</v>
      </c>
      <c r="D238" s="95" t="s">
        <v>884</v>
      </c>
      <c r="E238" s="95" t="s">
        <v>873</v>
      </c>
      <c r="F238" s="94" t="s">
        <v>244</v>
      </c>
      <c r="G238" s="96">
        <v>173.23</v>
      </c>
      <c r="H238" s="412">
        <v>173.23</v>
      </c>
      <c r="I238" s="16">
        <f t="shared" si="7"/>
        <v>0</v>
      </c>
      <c r="J238" s="217" t="s">
        <v>989</v>
      </c>
      <c r="K238" s="91" t="s">
        <v>983</v>
      </c>
      <c r="L238" s="466"/>
      <c r="M238" s="459"/>
    </row>
    <row r="239" spans="1:13" s="8" customFormat="1" ht="22.9" hidden="1" customHeight="1" x14ac:dyDescent="0.35">
      <c r="A239" s="209">
        <v>1516</v>
      </c>
      <c r="B239" s="94" t="s">
        <v>1014</v>
      </c>
      <c r="C239" s="94" t="s">
        <v>379</v>
      </c>
      <c r="D239" s="95" t="s">
        <v>884</v>
      </c>
      <c r="E239" s="95" t="s">
        <v>873</v>
      </c>
      <c r="F239" s="94" t="s">
        <v>244</v>
      </c>
      <c r="G239" s="96">
        <v>173.23</v>
      </c>
      <c r="H239" s="412">
        <v>173.23</v>
      </c>
      <c r="I239" s="16">
        <f t="shared" si="7"/>
        <v>0</v>
      </c>
      <c r="J239" s="217" t="s">
        <v>989</v>
      </c>
      <c r="K239" s="91" t="s">
        <v>983</v>
      </c>
      <c r="L239" s="466"/>
      <c r="M239" s="459"/>
    </row>
    <row r="240" spans="1:13" s="8" customFormat="1" ht="22.9" hidden="1" customHeight="1" x14ac:dyDescent="0.35">
      <c r="A240" s="209">
        <v>1516</v>
      </c>
      <c r="B240" s="94" t="s">
        <v>1015</v>
      </c>
      <c r="C240" s="94" t="s">
        <v>379</v>
      </c>
      <c r="D240" s="95" t="s">
        <v>884</v>
      </c>
      <c r="E240" s="95" t="s">
        <v>873</v>
      </c>
      <c r="F240" s="94" t="s">
        <v>244</v>
      </c>
      <c r="G240" s="96">
        <v>173.23</v>
      </c>
      <c r="H240" s="412">
        <v>173.23</v>
      </c>
      <c r="I240" s="16">
        <f t="shared" si="7"/>
        <v>0</v>
      </c>
      <c r="J240" s="217" t="s">
        <v>989</v>
      </c>
      <c r="K240" s="91" t="s">
        <v>983</v>
      </c>
      <c r="L240" s="466"/>
      <c r="M240" s="459"/>
    </row>
    <row r="241" spans="1:13" s="8" customFormat="1" ht="22.9" hidden="1" customHeight="1" x14ac:dyDescent="0.35">
      <c r="A241" s="209">
        <v>1516</v>
      </c>
      <c r="B241" s="94" t="s">
        <v>1016</v>
      </c>
      <c r="C241" s="94" t="s">
        <v>379</v>
      </c>
      <c r="D241" s="95" t="s">
        <v>884</v>
      </c>
      <c r="E241" s="95" t="s">
        <v>873</v>
      </c>
      <c r="F241" s="94" t="s">
        <v>244</v>
      </c>
      <c r="G241" s="96">
        <v>173.23</v>
      </c>
      <c r="H241" s="412">
        <v>173.23</v>
      </c>
      <c r="I241" s="16">
        <f t="shared" si="7"/>
        <v>0</v>
      </c>
      <c r="J241" s="217" t="s">
        <v>989</v>
      </c>
      <c r="K241" s="91" t="s">
        <v>983</v>
      </c>
      <c r="L241" s="466"/>
      <c r="M241" s="459"/>
    </row>
    <row r="242" spans="1:13" s="8" customFormat="1" ht="22.9" hidden="1" customHeight="1" x14ac:dyDescent="0.35">
      <c r="A242" s="209">
        <v>1516</v>
      </c>
      <c r="B242" s="94" t="s">
        <v>1017</v>
      </c>
      <c r="C242" s="94" t="s">
        <v>379</v>
      </c>
      <c r="D242" s="95" t="s">
        <v>884</v>
      </c>
      <c r="E242" s="95" t="s">
        <v>873</v>
      </c>
      <c r="F242" s="94" t="s">
        <v>244</v>
      </c>
      <c r="G242" s="96">
        <v>173.23</v>
      </c>
      <c r="H242" s="412">
        <v>173.23</v>
      </c>
      <c r="I242" s="16">
        <f t="shared" si="7"/>
        <v>0</v>
      </c>
      <c r="J242" s="217" t="s">
        <v>989</v>
      </c>
      <c r="K242" s="91" t="s">
        <v>983</v>
      </c>
      <c r="L242" s="466"/>
      <c r="M242" s="459"/>
    </row>
    <row r="243" spans="1:13" s="8" customFormat="1" ht="22.9" hidden="1" customHeight="1" x14ac:dyDescent="0.35">
      <c r="A243" s="209">
        <v>1516</v>
      </c>
      <c r="B243" s="94" t="s">
        <v>1018</v>
      </c>
      <c r="C243" s="94" t="s">
        <v>379</v>
      </c>
      <c r="D243" s="95" t="s">
        <v>884</v>
      </c>
      <c r="E243" s="95" t="s">
        <v>873</v>
      </c>
      <c r="F243" s="94" t="s">
        <v>244</v>
      </c>
      <c r="G243" s="96">
        <v>173.23</v>
      </c>
      <c r="H243" s="412">
        <v>173.23</v>
      </c>
      <c r="I243" s="16">
        <f t="shared" si="7"/>
        <v>0</v>
      </c>
      <c r="J243" s="217" t="s">
        <v>989</v>
      </c>
      <c r="K243" s="91" t="s">
        <v>983</v>
      </c>
      <c r="L243" s="466"/>
      <c r="M243" s="459"/>
    </row>
    <row r="244" spans="1:13" s="8" customFormat="1" ht="22.9" hidden="1" customHeight="1" x14ac:dyDescent="0.35">
      <c r="A244" s="209">
        <v>1516</v>
      </c>
      <c r="B244" s="94" t="s">
        <v>1019</v>
      </c>
      <c r="C244" s="94" t="s">
        <v>379</v>
      </c>
      <c r="D244" s="95" t="s">
        <v>884</v>
      </c>
      <c r="E244" s="95" t="s">
        <v>873</v>
      </c>
      <c r="F244" s="94" t="s">
        <v>244</v>
      </c>
      <c r="G244" s="96">
        <v>173.23</v>
      </c>
      <c r="H244" s="412">
        <v>173.23</v>
      </c>
      <c r="I244" s="16">
        <f t="shared" si="7"/>
        <v>0</v>
      </c>
      <c r="J244" s="217" t="s">
        <v>989</v>
      </c>
      <c r="K244" s="91" t="s">
        <v>983</v>
      </c>
      <c r="L244" s="466"/>
      <c r="M244" s="459"/>
    </row>
    <row r="245" spans="1:13" s="8" customFormat="1" ht="22.9" hidden="1" customHeight="1" x14ac:dyDescent="0.35">
      <c r="A245" s="209">
        <v>1516</v>
      </c>
      <c r="B245" s="94" t="s">
        <v>1020</v>
      </c>
      <c r="C245" s="94" t="s">
        <v>379</v>
      </c>
      <c r="D245" s="95" t="s">
        <v>884</v>
      </c>
      <c r="E245" s="95" t="s">
        <v>873</v>
      </c>
      <c r="F245" s="94" t="s">
        <v>244</v>
      </c>
      <c r="G245" s="96">
        <v>173.23</v>
      </c>
      <c r="H245" s="412">
        <v>173.23</v>
      </c>
      <c r="I245" s="16">
        <f t="shared" si="7"/>
        <v>0</v>
      </c>
      <c r="J245" s="217" t="s">
        <v>989</v>
      </c>
      <c r="K245" s="91" t="s">
        <v>983</v>
      </c>
      <c r="L245" s="466"/>
      <c r="M245" s="459"/>
    </row>
    <row r="246" spans="1:13" s="8" customFormat="1" ht="22.9" hidden="1" customHeight="1" x14ac:dyDescent="0.35">
      <c r="A246" s="209">
        <v>1516</v>
      </c>
      <c r="B246" s="94" t="s">
        <v>1021</v>
      </c>
      <c r="C246" s="94" t="s">
        <v>379</v>
      </c>
      <c r="D246" s="95" t="s">
        <v>884</v>
      </c>
      <c r="E246" s="95" t="s">
        <v>873</v>
      </c>
      <c r="F246" s="94" t="s">
        <v>244</v>
      </c>
      <c r="G246" s="96">
        <v>173.23</v>
      </c>
      <c r="H246" s="412">
        <v>173.23</v>
      </c>
      <c r="I246" s="16">
        <f t="shared" si="7"/>
        <v>0</v>
      </c>
      <c r="J246" s="217" t="s">
        <v>989</v>
      </c>
      <c r="K246" s="91" t="s">
        <v>983</v>
      </c>
      <c r="L246" s="466"/>
      <c r="M246" s="459"/>
    </row>
    <row r="247" spans="1:13" s="8" customFormat="1" ht="22.9" hidden="1" customHeight="1" x14ac:dyDescent="0.35">
      <c r="A247" s="209">
        <v>1516</v>
      </c>
      <c r="B247" s="94" t="s">
        <v>1022</v>
      </c>
      <c r="C247" s="94" t="s">
        <v>379</v>
      </c>
      <c r="D247" s="95" t="s">
        <v>884</v>
      </c>
      <c r="E247" s="95" t="s">
        <v>873</v>
      </c>
      <c r="F247" s="94" t="s">
        <v>244</v>
      </c>
      <c r="G247" s="96">
        <v>173.23</v>
      </c>
      <c r="H247" s="412">
        <v>173.23</v>
      </c>
      <c r="I247" s="16">
        <f t="shared" si="7"/>
        <v>0</v>
      </c>
      <c r="J247" s="217" t="s">
        <v>989</v>
      </c>
      <c r="K247" s="91" t="s">
        <v>983</v>
      </c>
      <c r="L247" s="466"/>
      <c r="M247" s="459"/>
    </row>
    <row r="248" spans="1:13" s="8" customFormat="1" ht="22.9" hidden="1" customHeight="1" x14ac:dyDescent="0.35">
      <c r="A248" s="209">
        <v>1516</v>
      </c>
      <c r="B248" s="94" t="s">
        <v>1023</v>
      </c>
      <c r="C248" s="94" t="s">
        <v>379</v>
      </c>
      <c r="D248" s="95" t="s">
        <v>884</v>
      </c>
      <c r="E248" s="95" t="s">
        <v>873</v>
      </c>
      <c r="F248" s="94" t="s">
        <v>244</v>
      </c>
      <c r="G248" s="96">
        <v>172.66</v>
      </c>
      <c r="H248" s="412">
        <v>172.66</v>
      </c>
      <c r="I248" s="16">
        <f t="shared" si="7"/>
        <v>0</v>
      </c>
      <c r="J248" s="217" t="s">
        <v>989</v>
      </c>
      <c r="K248" s="91" t="s">
        <v>983</v>
      </c>
      <c r="L248" s="466"/>
      <c r="M248" s="459"/>
    </row>
    <row r="249" spans="1:13" s="8" customFormat="1" ht="22.9" hidden="1" customHeight="1" x14ac:dyDescent="0.35">
      <c r="A249" s="209">
        <v>1516</v>
      </c>
      <c r="B249" s="94" t="s">
        <v>1024</v>
      </c>
      <c r="C249" s="94" t="s">
        <v>379</v>
      </c>
      <c r="D249" s="95" t="s">
        <v>884</v>
      </c>
      <c r="E249" s="95" t="s">
        <v>873</v>
      </c>
      <c r="F249" s="94" t="s">
        <v>244</v>
      </c>
      <c r="G249" s="96">
        <v>172.66</v>
      </c>
      <c r="H249" s="412">
        <v>172.66</v>
      </c>
      <c r="I249" s="16">
        <f t="shared" si="7"/>
        <v>0</v>
      </c>
      <c r="J249" s="217" t="s">
        <v>989</v>
      </c>
      <c r="K249" s="91" t="s">
        <v>983</v>
      </c>
      <c r="L249" s="466"/>
      <c r="M249" s="459"/>
    </row>
    <row r="250" spans="1:13" s="8" customFormat="1" ht="22.9" hidden="1" customHeight="1" x14ac:dyDescent="0.35">
      <c r="A250" s="209">
        <v>1516</v>
      </c>
      <c r="B250" s="94" t="s">
        <v>1025</v>
      </c>
      <c r="C250" s="94" t="s">
        <v>379</v>
      </c>
      <c r="D250" s="95" t="s">
        <v>884</v>
      </c>
      <c r="E250" s="95" t="s">
        <v>873</v>
      </c>
      <c r="F250" s="94" t="s">
        <v>244</v>
      </c>
      <c r="G250" s="96">
        <v>172.66</v>
      </c>
      <c r="H250" s="412">
        <v>172.66</v>
      </c>
      <c r="I250" s="16">
        <f t="shared" si="7"/>
        <v>0</v>
      </c>
      <c r="J250" s="217" t="s">
        <v>989</v>
      </c>
      <c r="K250" s="91" t="s">
        <v>983</v>
      </c>
      <c r="L250" s="466"/>
      <c r="M250" s="459"/>
    </row>
    <row r="251" spans="1:13" s="8" customFormat="1" ht="22.9" hidden="1" customHeight="1" x14ac:dyDescent="0.35">
      <c r="A251" s="209">
        <v>1516</v>
      </c>
      <c r="B251" s="94" t="s">
        <v>1026</v>
      </c>
      <c r="C251" s="94" t="s">
        <v>379</v>
      </c>
      <c r="D251" s="95" t="s">
        <v>884</v>
      </c>
      <c r="E251" s="95" t="s">
        <v>873</v>
      </c>
      <c r="F251" s="94" t="s">
        <v>244</v>
      </c>
      <c r="G251" s="96">
        <v>172.66</v>
      </c>
      <c r="H251" s="412">
        <v>172.66</v>
      </c>
      <c r="I251" s="16">
        <f t="shared" si="7"/>
        <v>0</v>
      </c>
      <c r="J251" s="217" t="s">
        <v>989</v>
      </c>
      <c r="K251" s="91" t="s">
        <v>983</v>
      </c>
      <c r="L251" s="466"/>
      <c r="M251" s="459"/>
    </row>
    <row r="252" spans="1:13" s="8" customFormat="1" ht="22.9" hidden="1" customHeight="1" x14ac:dyDescent="0.35">
      <c r="A252" s="209">
        <v>1516</v>
      </c>
      <c r="B252" s="94" t="s">
        <v>1027</v>
      </c>
      <c r="C252" s="94" t="s">
        <v>379</v>
      </c>
      <c r="D252" s="95" t="s">
        <v>884</v>
      </c>
      <c r="E252" s="95" t="s">
        <v>873</v>
      </c>
      <c r="F252" s="94" t="s">
        <v>244</v>
      </c>
      <c r="G252" s="96">
        <v>172.66</v>
      </c>
      <c r="H252" s="412">
        <v>172.66</v>
      </c>
      <c r="I252" s="16">
        <f t="shared" si="7"/>
        <v>0</v>
      </c>
      <c r="J252" s="217" t="s">
        <v>989</v>
      </c>
      <c r="K252" s="91" t="s">
        <v>983</v>
      </c>
      <c r="L252" s="466"/>
      <c r="M252" s="459"/>
    </row>
    <row r="253" spans="1:13" s="8" customFormat="1" ht="22.9" hidden="1" customHeight="1" x14ac:dyDescent="0.35">
      <c r="A253" s="209">
        <v>1516</v>
      </c>
      <c r="B253" s="94" t="s">
        <v>1028</v>
      </c>
      <c r="C253" s="94" t="s">
        <v>379</v>
      </c>
      <c r="D253" s="95" t="s">
        <v>884</v>
      </c>
      <c r="E253" s="95" t="s">
        <v>873</v>
      </c>
      <c r="F253" s="94" t="s">
        <v>244</v>
      </c>
      <c r="G253" s="96">
        <v>172.66</v>
      </c>
      <c r="H253" s="412">
        <v>172.66</v>
      </c>
      <c r="I253" s="16">
        <f t="shared" si="7"/>
        <v>0</v>
      </c>
      <c r="J253" s="217" t="s">
        <v>989</v>
      </c>
      <c r="K253" s="91" t="s">
        <v>983</v>
      </c>
      <c r="L253" s="466"/>
      <c r="M253" s="459"/>
    </row>
    <row r="254" spans="1:13" s="8" customFormat="1" ht="22.9" hidden="1" customHeight="1" x14ac:dyDescent="0.35">
      <c r="A254" s="209">
        <v>1516</v>
      </c>
      <c r="B254" s="94" t="s">
        <v>1029</v>
      </c>
      <c r="C254" s="94" t="s">
        <v>379</v>
      </c>
      <c r="D254" s="95" t="s">
        <v>884</v>
      </c>
      <c r="E254" s="95" t="s">
        <v>873</v>
      </c>
      <c r="F254" s="94" t="s">
        <v>244</v>
      </c>
      <c r="G254" s="96">
        <v>172.66</v>
      </c>
      <c r="H254" s="412">
        <v>172.66</v>
      </c>
      <c r="I254" s="16">
        <f t="shared" si="7"/>
        <v>0</v>
      </c>
      <c r="J254" s="217" t="s">
        <v>989</v>
      </c>
      <c r="K254" s="91" t="s">
        <v>983</v>
      </c>
      <c r="L254" s="466"/>
      <c r="M254" s="459"/>
    </row>
    <row r="255" spans="1:13" s="8" customFormat="1" ht="22.9" hidden="1" customHeight="1" x14ac:dyDescent="0.35">
      <c r="A255" s="209">
        <v>1516</v>
      </c>
      <c r="B255" s="94" t="s">
        <v>1030</v>
      </c>
      <c r="C255" s="94" t="s">
        <v>379</v>
      </c>
      <c r="D255" s="95" t="s">
        <v>884</v>
      </c>
      <c r="E255" s="95" t="s">
        <v>873</v>
      </c>
      <c r="F255" s="94" t="s">
        <v>244</v>
      </c>
      <c r="G255" s="96">
        <v>176.96</v>
      </c>
      <c r="H255" s="412">
        <v>176.96</v>
      </c>
      <c r="I255" s="16">
        <f t="shared" si="7"/>
        <v>0</v>
      </c>
      <c r="J255" s="217" t="s">
        <v>989</v>
      </c>
      <c r="K255" s="91" t="s">
        <v>983</v>
      </c>
      <c r="L255" s="466"/>
      <c r="M255" s="459"/>
    </row>
    <row r="256" spans="1:13" s="8" customFormat="1" ht="22.9" hidden="1" customHeight="1" x14ac:dyDescent="0.35">
      <c r="A256" s="209">
        <v>1516</v>
      </c>
      <c r="B256" s="94" t="s">
        <v>1031</v>
      </c>
      <c r="C256" s="94" t="s">
        <v>379</v>
      </c>
      <c r="D256" s="95" t="s">
        <v>884</v>
      </c>
      <c r="E256" s="95" t="s">
        <v>873</v>
      </c>
      <c r="F256" s="94" t="s">
        <v>244</v>
      </c>
      <c r="G256" s="96">
        <v>176.96</v>
      </c>
      <c r="H256" s="412">
        <v>176.96</v>
      </c>
      <c r="I256" s="16">
        <f t="shared" si="7"/>
        <v>0</v>
      </c>
      <c r="J256" s="217" t="s">
        <v>989</v>
      </c>
      <c r="K256" s="91" t="s">
        <v>983</v>
      </c>
      <c r="L256" s="466"/>
      <c r="M256" s="459"/>
    </row>
    <row r="257" spans="1:13" s="8" customFormat="1" ht="22.9" hidden="1" customHeight="1" x14ac:dyDescent="0.35">
      <c r="A257" s="209">
        <v>1516</v>
      </c>
      <c r="B257" s="94" t="s">
        <v>1032</v>
      </c>
      <c r="C257" s="94" t="s">
        <v>379</v>
      </c>
      <c r="D257" s="95" t="s">
        <v>884</v>
      </c>
      <c r="E257" s="95" t="s">
        <v>873</v>
      </c>
      <c r="F257" s="94" t="s">
        <v>244</v>
      </c>
      <c r="G257" s="96">
        <v>176.96</v>
      </c>
      <c r="H257" s="412">
        <v>176.96</v>
      </c>
      <c r="I257" s="16">
        <f t="shared" si="7"/>
        <v>0</v>
      </c>
      <c r="J257" s="217" t="s">
        <v>989</v>
      </c>
      <c r="K257" s="91" t="s">
        <v>983</v>
      </c>
      <c r="L257" s="466"/>
      <c r="M257" s="459"/>
    </row>
    <row r="258" spans="1:13" s="8" customFormat="1" ht="22.9" hidden="1" customHeight="1" x14ac:dyDescent="0.35">
      <c r="A258" s="209">
        <v>1516</v>
      </c>
      <c r="B258" s="94" t="s">
        <v>1033</v>
      </c>
      <c r="C258" s="94" t="s">
        <v>379</v>
      </c>
      <c r="D258" s="95" t="s">
        <v>884</v>
      </c>
      <c r="E258" s="95" t="s">
        <v>873</v>
      </c>
      <c r="F258" s="94" t="s">
        <v>244</v>
      </c>
      <c r="G258" s="96">
        <v>176.96</v>
      </c>
      <c r="H258" s="412">
        <v>176.96</v>
      </c>
      <c r="I258" s="16">
        <f t="shared" si="7"/>
        <v>0</v>
      </c>
      <c r="J258" s="217" t="s">
        <v>989</v>
      </c>
      <c r="K258" s="91" t="s">
        <v>983</v>
      </c>
      <c r="L258" s="466"/>
      <c r="M258" s="459"/>
    </row>
    <row r="259" spans="1:13" s="8" customFormat="1" ht="22.9" hidden="1" customHeight="1" x14ac:dyDescent="0.35">
      <c r="A259" s="209">
        <v>1516</v>
      </c>
      <c r="B259" s="94" t="s">
        <v>1034</v>
      </c>
      <c r="C259" s="94" t="s">
        <v>379</v>
      </c>
      <c r="D259" s="95" t="s">
        <v>884</v>
      </c>
      <c r="E259" s="95" t="s">
        <v>873</v>
      </c>
      <c r="F259" s="94" t="s">
        <v>244</v>
      </c>
      <c r="G259" s="96">
        <v>176.96</v>
      </c>
      <c r="H259" s="412">
        <v>176.96</v>
      </c>
      <c r="I259" s="16">
        <f t="shared" si="7"/>
        <v>0</v>
      </c>
      <c r="J259" s="217" t="s">
        <v>989</v>
      </c>
      <c r="K259" s="91" t="s">
        <v>983</v>
      </c>
      <c r="L259" s="466"/>
      <c r="M259" s="459"/>
    </row>
    <row r="260" spans="1:13" s="8" customFormat="1" ht="22.9" hidden="1" customHeight="1" x14ac:dyDescent="0.35">
      <c r="A260" s="209">
        <v>1516</v>
      </c>
      <c r="B260" s="94" t="s">
        <v>1035</v>
      </c>
      <c r="C260" s="94" t="s">
        <v>379</v>
      </c>
      <c r="D260" s="95" t="s">
        <v>884</v>
      </c>
      <c r="E260" s="95" t="s">
        <v>873</v>
      </c>
      <c r="F260" s="94" t="s">
        <v>244</v>
      </c>
      <c r="G260" s="96">
        <v>176.96</v>
      </c>
      <c r="H260" s="412">
        <v>176.96</v>
      </c>
      <c r="I260" s="16">
        <f t="shared" si="7"/>
        <v>0</v>
      </c>
      <c r="J260" s="217" t="s">
        <v>989</v>
      </c>
      <c r="K260" s="91" t="s">
        <v>983</v>
      </c>
      <c r="L260" s="466"/>
      <c r="M260" s="459"/>
    </row>
    <row r="261" spans="1:13" s="8" customFormat="1" ht="22.9" hidden="1" customHeight="1" x14ac:dyDescent="0.35">
      <c r="A261" s="209">
        <v>1516</v>
      </c>
      <c r="B261" s="94" t="s">
        <v>1036</v>
      </c>
      <c r="C261" s="94" t="s">
        <v>379</v>
      </c>
      <c r="D261" s="95" t="s">
        <v>884</v>
      </c>
      <c r="E261" s="95" t="s">
        <v>873</v>
      </c>
      <c r="F261" s="94" t="s">
        <v>244</v>
      </c>
      <c r="G261" s="96">
        <v>172.66</v>
      </c>
      <c r="H261" s="412">
        <v>172.66</v>
      </c>
      <c r="I261" s="16">
        <f t="shared" si="7"/>
        <v>0</v>
      </c>
      <c r="J261" s="217" t="s">
        <v>989</v>
      </c>
      <c r="K261" s="91" t="s">
        <v>983</v>
      </c>
      <c r="L261" s="466"/>
      <c r="M261" s="459"/>
    </row>
    <row r="262" spans="1:13" s="8" customFormat="1" ht="22.9" hidden="1" customHeight="1" x14ac:dyDescent="0.35">
      <c r="A262" s="209">
        <v>1516</v>
      </c>
      <c r="B262" s="94" t="s">
        <v>1037</v>
      </c>
      <c r="C262" s="94" t="s">
        <v>379</v>
      </c>
      <c r="D262" s="95" t="s">
        <v>884</v>
      </c>
      <c r="E262" s="95" t="s">
        <v>873</v>
      </c>
      <c r="F262" s="94" t="s">
        <v>244</v>
      </c>
      <c r="G262" s="96">
        <v>172.66</v>
      </c>
      <c r="H262" s="412">
        <v>172.66</v>
      </c>
      <c r="I262" s="16">
        <f t="shared" si="7"/>
        <v>0</v>
      </c>
      <c r="J262" s="217" t="s">
        <v>989</v>
      </c>
      <c r="K262" s="91" t="s">
        <v>983</v>
      </c>
      <c r="L262" s="466"/>
      <c r="M262" s="459"/>
    </row>
    <row r="263" spans="1:13" s="8" customFormat="1" ht="22.9" hidden="1" customHeight="1" x14ac:dyDescent="0.35">
      <c r="A263" s="209">
        <v>1516</v>
      </c>
      <c r="B263" s="94" t="s">
        <v>1038</v>
      </c>
      <c r="C263" s="94" t="s">
        <v>379</v>
      </c>
      <c r="D263" s="95" t="s">
        <v>884</v>
      </c>
      <c r="E263" s="95" t="s">
        <v>873</v>
      </c>
      <c r="F263" s="94" t="s">
        <v>244</v>
      </c>
      <c r="G263" s="96">
        <v>172.66</v>
      </c>
      <c r="H263" s="412">
        <v>172.66</v>
      </c>
      <c r="I263" s="16">
        <f t="shared" si="7"/>
        <v>0</v>
      </c>
      <c r="J263" s="221" t="s">
        <v>989</v>
      </c>
      <c r="K263" s="91" t="s">
        <v>983</v>
      </c>
      <c r="L263" s="466"/>
      <c r="M263" s="459"/>
    </row>
    <row r="264" spans="1:13" s="8" customFormat="1" ht="22.9" hidden="1" customHeight="1" x14ac:dyDescent="0.35">
      <c r="A264" s="209">
        <v>1516</v>
      </c>
      <c r="B264" s="169" t="s">
        <v>1056</v>
      </c>
      <c r="C264" s="169" t="s">
        <v>379</v>
      </c>
      <c r="D264" s="170" t="s">
        <v>1061</v>
      </c>
      <c r="E264" s="170" t="s">
        <v>1066</v>
      </c>
      <c r="F264" s="169" t="s">
        <v>28</v>
      </c>
      <c r="G264" s="171">
        <v>9759.5</v>
      </c>
      <c r="H264" s="171">
        <f>1359.5+1500+6900</f>
        <v>9759.5</v>
      </c>
      <c r="I264" s="16">
        <f t="shared" si="7"/>
        <v>0</v>
      </c>
      <c r="J264" s="222"/>
      <c r="K264" s="110" t="s">
        <v>1492</v>
      </c>
      <c r="L264" s="53"/>
      <c r="M264" s="309" t="s">
        <v>1649</v>
      </c>
    </row>
    <row r="265" spans="1:13" s="8" customFormat="1" ht="22.9" hidden="1" customHeight="1" x14ac:dyDescent="0.35">
      <c r="A265" s="209">
        <v>1516</v>
      </c>
      <c r="B265" s="169" t="s">
        <v>1057</v>
      </c>
      <c r="C265" s="169" t="s">
        <v>379</v>
      </c>
      <c r="D265" s="170" t="s">
        <v>1062</v>
      </c>
      <c r="E265" s="170" t="s">
        <v>1067</v>
      </c>
      <c r="F265" s="169" t="s">
        <v>28</v>
      </c>
      <c r="G265" s="171">
        <v>7509.48</v>
      </c>
      <c r="H265" s="171">
        <f>2000</f>
        <v>2000</v>
      </c>
      <c r="I265" s="16">
        <f t="shared" si="7"/>
        <v>5509.48</v>
      </c>
      <c r="J265" s="222"/>
      <c r="K265" s="110" t="s">
        <v>1492</v>
      </c>
      <c r="L265" s="53"/>
      <c r="M265" s="309" t="s">
        <v>1705</v>
      </c>
    </row>
    <row r="266" spans="1:13" s="8" customFormat="1" ht="22.9" hidden="1" customHeight="1" x14ac:dyDescent="0.35">
      <c r="A266" s="209">
        <v>1516</v>
      </c>
      <c r="B266" s="169" t="s">
        <v>1058</v>
      </c>
      <c r="C266" s="169" t="s">
        <v>379</v>
      </c>
      <c r="D266" s="170" t="s">
        <v>1063</v>
      </c>
      <c r="E266" s="170" t="s">
        <v>1068</v>
      </c>
      <c r="F266" s="169" t="s">
        <v>28</v>
      </c>
      <c r="G266" s="171">
        <v>7346.8</v>
      </c>
      <c r="H266" s="171"/>
      <c r="I266" s="16">
        <f t="shared" si="7"/>
        <v>7346.8</v>
      </c>
      <c r="J266" s="222"/>
      <c r="K266" s="110" t="s">
        <v>1492</v>
      </c>
      <c r="L266" s="53"/>
      <c r="M266" s="309"/>
    </row>
    <row r="267" spans="1:13" s="8" customFormat="1" ht="22.9" hidden="1" customHeight="1" x14ac:dyDescent="0.35">
      <c r="A267" s="209">
        <v>1516</v>
      </c>
      <c r="B267" s="169" t="s">
        <v>1059</v>
      </c>
      <c r="C267" s="169" t="s">
        <v>379</v>
      </c>
      <c r="D267" s="170" t="s">
        <v>1064</v>
      </c>
      <c r="E267" s="170" t="s">
        <v>1069</v>
      </c>
      <c r="F267" s="169" t="s">
        <v>28</v>
      </c>
      <c r="G267" s="171">
        <v>8332.7199999999993</v>
      </c>
      <c r="H267" s="171"/>
      <c r="I267" s="16">
        <f t="shared" si="7"/>
        <v>8332.7199999999993</v>
      </c>
      <c r="J267" s="222"/>
      <c r="K267" s="110" t="s">
        <v>1492</v>
      </c>
      <c r="L267" s="53"/>
      <c r="M267" s="309"/>
    </row>
    <row r="268" spans="1:13" s="8" customFormat="1" ht="22.9" hidden="1" customHeight="1" x14ac:dyDescent="0.35">
      <c r="A268" s="209">
        <v>1516</v>
      </c>
      <c r="B268" s="169" t="s">
        <v>1060</v>
      </c>
      <c r="C268" s="169" t="s">
        <v>379</v>
      </c>
      <c r="D268" s="170" t="s">
        <v>1065</v>
      </c>
      <c r="E268" s="170" t="s">
        <v>1070</v>
      </c>
      <c r="F268" s="169" t="s">
        <v>28</v>
      </c>
      <c r="G268" s="171">
        <v>4650.6000000000004</v>
      </c>
      <c r="H268" s="171"/>
      <c r="I268" s="16">
        <f t="shared" si="7"/>
        <v>4650.6000000000004</v>
      </c>
      <c r="J268" s="222"/>
      <c r="K268" s="110" t="s">
        <v>1492</v>
      </c>
      <c r="L268" s="53"/>
      <c r="M268" s="309"/>
    </row>
    <row r="269" spans="1:13" s="8" customFormat="1" ht="22.9" hidden="1" customHeight="1" x14ac:dyDescent="0.35">
      <c r="A269" s="209">
        <v>1516</v>
      </c>
      <c r="B269" s="169" t="s">
        <v>1074</v>
      </c>
      <c r="C269" s="169" t="s">
        <v>379</v>
      </c>
      <c r="D269" s="170" t="s">
        <v>1080</v>
      </c>
      <c r="E269" s="170" t="s">
        <v>1081</v>
      </c>
      <c r="F269" s="169" t="s">
        <v>9</v>
      </c>
      <c r="G269" s="171">
        <v>261</v>
      </c>
      <c r="H269" s="171"/>
      <c r="I269" s="16">
        <f t="shared" si="7"/>
        <v>261</v>
      </c>
      <c r="J269" s="222"/>
      <c r="K269" s="110" t="s">
        <v>1492</v>
      </c>
      <c r="L269" s="53"/>
      <c r="M269" s="309"/>
    </row>
    <row r="270" spans="1:13" s="8" customFormat="1" ht="22.9" hidden="1" customHeight="1" x14ac:dyDescent="0.35">
      <c r="A270" s="209">
        <v>1516</v>
      </c>
      <c r="B270" s="169" t="s">
        <v>1075</v>
      </c>
      <c r="C270" s="169" t="s">
        <v>379</v>
      </c>
      <c r="D270" s="170" t="s">
        <v>1000</v>
      </c>
      <c r="E270" s="170" t="s">
        <v>1072</v>
      </c>
      <c r="F270" s="169" t="s">
        <v>9</v>
      </c>
      <c r="G270" s="171">
        <v>261</v>
      </c>
      <c r="H270" s="171"/>
      <c r="I270" s="16">
        <f t="shared" si="7"/>
        <v>261</v>
      </c>
      <c r="J270" s="222"/>
      <c r="K270" s="110" t="s">
        <v>1492</v>
      </c>
      <c r="L270" s="53"/>
      <c r="M270" s="309"/>
    </row>
    <row r="271" spans="1:13" s="8" customFormat="1" ht="22.9" hidden="1" customHeight="1" x14ac:dyDescent="0.35">
      <c r="A271" s="209">
        <v>1516</v>
      </c>
      <c r="B271" s="169" t="s">
        <v>1076</v>
      </c>
      <c r="C271" s="169" t="s">
        <v>379</v>
      </c>
      <c r="D271" s="170" t="s">
        <v>1062</v>
      </c>
      <c r="E271" s="170" t="s">
        <v>1067</v>
      </c>
      <c r="F271" s="169" t="s">
        <v>9</v>
      </c>
      <c r="G271" s="171">
        <v>3483.27</v>
      </c>
      <c r="H271" s="171"/>
      <c r="I271" s="16">
        <f t="shared" si="7"/>
        <v>3483.27</v>
      </c>
      <c r="J271" s="222"/>
      <c r="K271" s="110" t="s">
        <v>1492</v>
      </c>
      <c r="L271" s="53"/>
      <c r="M271" s="309"/>
    </row>
    <row r="272" spans="1:13" s="8" customFormat="1" ht="22.9" hidden="1" customHeight="1" x14ac:dyDescent="0.35">
      <c r="A272" s="209">
        <v>1516</v>
      </c>
      <c r="B272" s="169" t="s">
        <v>1077</v>
      </c>
      <c r="C272" s="169" t="s">
        <v>379</v>
      </c>
      <c r="D272" s="170" t="s">
        <v>1063</v>
      </c>
      <c r="E272" s="170" t="s">
        <v>1068</v>
      </c>
      <c r="F272" s="169" t="s">
        <v>9</v>
      </c>
      <c r="G272" s="171">
        <v>2651.01</v>
      </c>
      <c r="H272" s="171"/>
      <c r="I272" s="16">
        <f t="shared" si="7"/>
        <v>2651.01</v>
      </c>
      <c r="J272" s="222"/>
      <c r="K272" s="110" t="s">
        <v>1492</v>
      </c>
      <c r="L272" s="53"/>
      <c r="M272" s="309"/>
    </row>
    <row r="273" spans="1:13" s="8" customFormat="1" ht="22.9" hidden="1" customHeight="1" x14ac:dyDescent="0.35">
      <c r="A273" s="209">
        <v>1516</v>
      </c>
      <c r="B273" s="169" t="s">
        <v>1078</v>
      </c>
      <c r="C273" s="169" t="s">
        <v>379</v>
      </c>
      <c r="D273" s="170" t="s">
        <v>1064</v>
      </c>
      <c r="E273" s="170" t="s">
        <v>1069</v>
      </c>
      <c r="F273" s="169" t="s">
        <v>9</v>
      </c>
      <c r="G273" s="171">
        <v>2776.14</v>
      </c>
      <c r="H273" s="171"/>
      <c r="I273" s="16">
        <f t="shared" si="7"/>
        <v>2776.14</v>
      </c>
      <c r="J273" s="222"/>
      <c r="K273" s="110" t="s">
        <v>1492</v>
      </c>
      <c r="L273" s="53"/>
      <c r="M273" s="309"/>
    </row>
    <row r="274" spans="1:13" s="8" customFormat="1" ht="22.9" hidden="1" customHeight="1" x14ac:dyDescent="0.35">
      <c r="A274" s="209">
        <v>1516</v>
      </c>
      <c r="B274" s="169" t="s">
        <v>1079</v>
      </c>
      <c r="C274" s="169" t="s">
        <v>379</v>
      </c>
      <c r="D274" s="170" t="s">
        <v>1065</v>
      </c>
      <c r="E274" s="170" t="s">
        <v>1070</v>
      </c>
      <c r="F274" s="169" t="s">
        <v>9</v>
      </c>
      <c r="G274" s="171">
        <v>2196.08</v>
      </c>
      <c r="H274" s="171"/>
      <c r="I274" s="16">
        <f t="shared" si="7"/>
        <v>2196.08</v>
      </c>
      <c r="J274" s="222"/>
      <c r="K274" s="110" t="s">
        <v>1492</v>
      </c>
      <c r="L274" s="53"/>
      <c r="M274" s="309"/>
    </row>
    <row r="275" spans="1:13" s="8" customFormat="1" ht="22.9" hidden="1" customHeight="1" x14ac:dyDescent="0.35">
      <c r="A275" s="209">
        <v>1516</v>
      </c>
      <c r="B275" s="237" t="s">
        <v>1404</v>
      </c>
      <c r="C275" s="237" t="s">
        <v>379</v>
      </c>
      <c r="D275" s="355" t="s">
        <v>1397</v>
      </c>
      <c r="E275" s="355" t="s">
        <v>1402</v>
      </c>
      <c r="F275" s="237" t="s">
        <v>263</v>
      </c>
      <c r="G275" s="356">
        <v>394.69</v>
      </c>
      <c r="H275" s="356"/>
      <c r="I275" s="16">
        <f t="shared" si="7"/>
        <v>394.69</v>
      </c>
      <c r="J275" s="360"/>
      <c r="K275" s="110" t="s">
        <v>1403</v>
      </c>
      <c r="L275" s="53"/>
      <c r="M275" s="309"/>
    </row>
    <row r="276" spans="1:13" s="8" customFormat="1" ht="22.9" hidden="1" customHeight="1" x14ac:dyDescent="0.35">
      <c r="A276" s="209">
        <v>1516</v>
      </c>
      <c r="B276" s="237" t="s">
        <v>1405</v>
      </c>
      <c r="C276" s="237" t="s">
        <v>379</v>
      </c>
      <c r="D276" s="413" t="s">
        <v>1406</v>
      </c>
      <c r="E276" s="355" t="s">
        <v>1407</v>
      </c>
      <c r="F276" s="237" t="s">
        <v>263</v>
      </c>
      <c r="G276" s="356">
        <v>600.29</v>
      </c>
      <c r="H276" s="356"/>
      <c r="I276" s="16">
        <f t="shared" si="7"/>
        <v>600.29</v>
      </c>
      <c r="J276" s="360"/>
      <c r="K276" s="110" t="s">
        <v>1403</v>
      </c>
      <c r="L276" s="53"/>
      <c r="M276" s="309"/>
    </row>
    <row r="277" spans="1:13" s="8" customFormat="1" ht="22.9" hidden="1" customHeight="1" x14ac:dyDescent="0.35">
      <c r="A277" s="209">
        <v>1516</v>
      </c>
      <c r="B277" s="237" t="s">
        <v>1398</v>
      </c>
      <c r="C277" s="237" t="s">
        <v>379</v>
      </c>
      <c r="D277" s="413" t="s">
        <v>1400</v>
      </c>
      <c r="E277" s="355" t="s">
        <v>1401</v>
      </c>
      <c r="F277" s="237" t="s">
        <v>301</v>
      </c>
      <c r="G277" s="356">
        <v>200.94</v>
      </c>
      <c r="H277" s="356"/>
      <c r="I277" s="16">
        <f t="shared" si="7"/>
        <v>200.94</v>
      </c>
      <c r="J277" s="360"/>
      <c r="K277" s="110" t="s">
        <v>1403</v>
      </c>
      <c r="L277" s="53"/>
      <c r="M277" s="309"/>
    </row>
    <row r="278" spans="1:13" s="8" customFormat="1" ht="22.9" hidden="1" customHeight="1" x14ac:dyDescent="0.35">
      <c r="A278" s="209">
        <v>1516</v>
      </c>
      <c r="B278" s="237" t="s">
        <v>1399</v>
      </c>
      <c r="C278" s="237" t="s">
        <v>379</v>
      </c>
      <c r="D278" s="355" t="s">
        <v>1397</v>
      </c>
      <c r="E278" s="355" t="s">
        <v>1402</v>
      </c>
      <c r="F278" s="237" t="s">
        <v>301</v>
      </c>
      <c r="G278" s="356">
        <v>122.86</v>
      </c>
      <c r="H278" s="356"/>
      <c r="I278" s="16">
        <f t="shared" si="7"/>
        <v>122.86</v>
      </c>
      <c r="J278" s="360"/>
      <c r="K278" s="110" t="s">
        <v>1403</v>
      </c>
      <c r="L278" s="53"/>
      <c r="M278" s="309"/>
    </row>
    <row r="279" spans="1:13" s="8" customFormat="1" ht="22.9" hidden="1" customHeight="1" x14ac:dyDescent="0.35">
      <c r="A279" s="209">
        <v>1516</v>
      </c>
      <c r="B279" s="237" t="s">
        <v>1419</v>
      </c>
      <c r="C279" s="237" t="s">
        <v>379</v>
      </c>
      <c r="D279" s="413" t="s">
        <v>1409</v>
      </c>
      <c r="E279" s="355" t="s">
        <v>1410</v>
      </c>
      <c r="F279" s="237" t="s">
        <v>244</v>
      </c>
      <c r="G279" s="356">
        <v>168.22</v>
      </c>
      <c r="H279" s="356"/>
      <c r="I279" s="16">
        <f t="shared" si="7"/>
        <v>168.22</v>
      </c>
      <c r="J279" s="360"/>
      <c r="K279" s="110" t="s">
        <v>1403</v>
      </c>
      <c r="L279" s="53"/>
      <c r="M279" s="309"/>
    </row>
    <row r="280" spans="1:13" s="8" customFormat="1" ht="22.9" hidden="1" customHeight="1" x14ac:dyDescent="0.35">
      <c r="A280" s="209">
        <v>1516</v>
      </c>
      <c r="B280" s="237" t="s">
        <v>1420</v>
      </c>
      <c r="C280" s="237" t="s">
        <v>379</v>
      </c>
      <c r="D280" s="413" t="s">
        <v>1409</v>
      </c>
      <c r="E280" s="355" t="s">
        <v>1410</v>
      </c>
      <c r="F280" s="237" t="s">
        <v>244</v>
      </c>
      <c r="G280" s="356">
        <v>168.22</v>
      </c>
      <c r="H280" s="356"/>
      <c r="I280" s="16">
        <f t="shared" ref="I280:I343" si="8">G280-H280</f>
        <v>168.22</v>
      </c>
      <c r="J280" s="360"/>
      <c r="K280" s="110" t="s">
        <v>1403</v>
      </c>
      <c r="L280" s="53"/>
      <c r="M280" s="309"/>
    </row>
    <row r="281" spans="1:13" s="8" customFormat="1" ht="22.9" hidden="1" customHeight="1" x14ac:dyDescent="0.35">
      <c r="A281" s="209">
        <v>1516</v>
      </c>
      <c r="B281" s="237" t="s">
        <v>1421</v>
      </c>
      <c r="C281" s="237" t="s">
        <v>379</v>
      </c>
      <c r="D281" s="355" t="s">
        <v>1411</v>
      </c>
      <c r="E281" s="355" t="s">
        <v>1412</v>
      </c>
      <c r="F281" s="237" t="s">
        <v>244</v>
      </c>
      <c r="G281" s="356">
        <v>168.79</v>
      </c>
      <c r="H281" s="412">
        <v>168.79</v>
      </c>
      <c r="I281" s="16">
        <f t="shared" si="8"/>
        <v>0</v>
      </c>
      <c r="J281" s="360"/>
      <c r="K281" s="110" t="s">
        <v>1403</v>
      </c>
      <c r="L281" s="53"/>
      <c r="M281" s="309"/>
    </row>
    <row r="282" spans="1:13" s="8" customFormat="1" ht="22.9" hidden="1" customHeight="1" x14ac:dyDescent="0.35">
      <c r="A282" s="209">
        <v>1516</v>
      </c>
      <c r="B282" s="237" t="s">
        <v>1422</v>
      </c>
      <c r="C282" s="237" t="s">
        <v>379</v>
      </c>
      <c r="D282" s="355" t="s">
        <v>1411</v>
      </c>
      <c r="E282" s="355" t="s">
        <v>1412</v>
      </c>
      <c r="F282" s="237" t="s">
        <v>244</v>
      </c>
      <c r="G282" s="356">
        <v>168.79</v>
      </c>
      <c r="H282" s="412">
        <v>168.79</v>
      </c>
      <c r="I282" s="16">
        <f t="shared" si="8"/>
        <v>0</v>
      </c>
      <c r="J282" s="360"/>
      <c r="K282" s="110" t="s">
        <v>1403</v>
      </c>
      <c r="L282" s="53"/>
      <c r="M282" s="459" t="s">
        <v>1699</v>
      </c>
    </row>
    <row r="283" spans="1:13" s="8" customFormat="1" ht="22.9" hidden="1" customHeight="1" x14ac:dyDescent="0.35">
      <c r="A283" s="209">
        <v>1516</v>
      </c>
      <c r="B283" s="237" t="s">
        <v>1423</v>
      </c>
      <c r="C283" s="237" t="s">
        <v>379</v>
      </c>
      <c r="D283" s="355" t="s">
        <v>1411</v>
      </c>
      <c r="E283" s="355" t="s">
        <v>1412</v>
      </c>
      <c r="F283" s="237" t="s">
        <v>244</v>
      </c>
      <c r="G283" s="356">
        <v>168.79</v>
      </c>
      <c r="H283" s="412">
        <v>168.79</v>
      </c>
      <c r="I283" s="16">
        <f t="shared" si="8"/>
        <v>0</v>
      </c>
      <c r="J283" s="360"/>
      <c r="K283" s="110" t="s">
        <v>1403</v>
      </c>
      <c r="L283" s="53"/>
      <c r="M283" s="459"/>
    </row>
    <row r="284" spans="1:13" s="8" customFormat="1" ht="22.9" hidden="1" customHeight="1" x14ac:dyDescent="0.35">
      <c r="A284" s="209">
        <v>1516</v>
      </c>
      <c r="B284" s="237" t="s">
        <v>1424</v>
      </c>
      <c r="C284" s="237" t="s">
        <v>379</v>
      </c>
      <c r="D284" s="355" t="s">
        <v>1411</v>
      </c>
      <c r="E284" s="355" t="s">
        <v>1412</v>
      </c>
      <c r="F284" s="237" t="s">
        <v>244</v>
      </c>
      <c r="G284" s="356">
        <v>168.79</v>
      </c>
      <c r="H284" s="412">
        <v>168.79</v>
      </c>
      <c r="I284" s="16">
        <f t="shared" si="8"/>
        <v>0</v>
      </c>
      <c r="J284" s="360"/>
      <c r="K284" s="110" t="s">
        <v>1403</v>
      </c>
      <c r="L284" s="53"/>
      <c r="M284" s="459"/>
    </row>
    <row r="285" spans="1:13" s="8" customFormat="1" ht="22.9" hidden="1" customHeight="1" x14ac:dyDescent="0.35">
      <c r="A285" s="209">
        <v>1516</v>
      </c>
      <c r="B285" s="237" t="s">
        <v>1425</v>
      </c>
      <c r="C285" s="237" t="s">
        <v>379</v>
      </c>
      <c r="D285" s="355" t="s">
        <v>1411</v>
      </c>
      <c r="E285" s="355" t="s">
        <v>1412</v>
      </c>
      <c r="F285" s="237" t="s">
        <v>244</v>
      </c>
      <c r="G285" s="356">
        <v>168.79</v>
      </c>
      <c r="H285" s="412">
        <v>168.79</v>
      </c>
      <c r="I285" s="16">
        <f t="shared" si="8"/>
        <v>0</v>
      </c>
      <c r="J285" s="360"/>
      <c r="K285" s="110" t="s">
        <v>1403</v>
      </c>
      <c r="L285" s="53"/>
      <c r="M285" s="459"/>
    </row>
    <row r="286" spans="1:13" s="8" customFormat="1" ht="22.9" hidden="1" customHeight="1" x14ac:dyDescent="0.35">
      <c r="A286" s="209">
        <v>1516</v>
      </c>
      <c r="B286" s="237" t="s">
        <v>1426</v>
      </c>
      <c r="C286" s="237" t="s">
        <v>379</v>
      </c>
      <c r="D286" s="355" t="s">
        <v>1411</v>
      </c>
      <c r="E286" s="355" t="s">
        <v>1412</v>
      </c>
      <c r="F286" s="237" t="s">
        <v>244</v>
      </c>
      <c r="G286" s="356">
        <v>168.79</v>
      </c>
      <c r="H286" s="412">
        <v>168.79</v>
      </c>
      <c r="I286" s="16">
        <f t="shared" si="8"/>
        <v>0</v>
      </c>
      <c r="J286" s="360"/>
      <c r="K286" s="110" t="s">
        <v>1403</v>
      </c>
      <c r="L286" s="53"/>
      <c r="M286" s="459"/>
    </row>
    <row r="287" spans="1:13" s="8" customFormat="1" ht="22.9" hidden="1" customHeight="1" x14ac:dyDescent="0.35">
      <c r="A287" s="209">
        <v>1516</v>
      </c>
      <c r="B287" s="237" t="s">
        <v>1427</v>
      </c>
      <c r="C287" s="237" t="s">
        <v>379</v>
      </c>
      <c r="D287" s="355" t="s">
        <v>1411</v>
      </c>
      <c r="E287" s="355" t="s">
        <v>1412</v>
      </c>
      <c r="F287" s="237" t="s">
        <v>244</v>
      </c>
      <c r="G287" s="356">
        <v>168.79</v>
      </c>
      <c r="H287" s="412">
        <v>168.79</v>
      </c>
      <c r="I287" s="16">
        <f t="shared" si="8"/>
        <v>0</v>
      </c>
      <c r="J287" s="360"/>
      <c r="K287" s="110" t="s">
        <v>1403</v>
      </c>
      <c r="L287" s="53"/>
      <c r="M287" s="459"/>
    </row>
    <row r="288" spans="1:13" s="8" customFormat="1" ht="22.9" hidden="1" customHeight="1" x14ac:dyDescent="0.35">
      <c r="A288" s="209">
        <v>1516</v>
      </c>
      <c r="B288" s="237" t="s">
        <v>1428</v>
      </c>
      <c r="C288" s="237" t="s">
        <v>379</v>
      </c>
      <c r="D288" s="355" t="s">
        <v>1411</v>
      </c>
      <c r="E288" s="355" t="s">
        <v>1412</v>
      </c>
      <c r="F288" s="237" t="s">
        <v>244</v>
      </c>
      <c r="G288" s="356">
        <v>168.79</v>
      </c>
      <c r="H288" s="412">
        <v>168.79</v>
      </c>
      <c r="I288" s="16">
        <f t="shared" si="8"/>
        <v>0</v>
      </c>
      <c r="J288" s="360"/>
      <c r="K288" s="110" t="s">
        <v>1403</v>
      </c>
      <c r="L288" s="53"/>
      <c r="M288" s="459"/>
    </row>
    <row r="289" spans="1:13" s="8" customFormat="1" ht="22.9" hidden="1" customHeight="1" x14ac:dyDescent="0.35">
      <c r="A289" s="209">
        <v>1516</v>
      </c>
      <c r="B289" s="237" t="s">
        <v>1429</v>
      </c>
      <c r="C289" s="237" t="s">
        <v>379</v>
      </c>
      <c r="D289" s="355" t="s">
        <v>1411</v>
      </c>
      <c r="E289" s="355" t="s">
        <v>1412</v>
      </c>
      <c r="F289" s="237" t="s">
        <v>244</v>
      </c>
      <c r="G289" s="356">
        <v>168.79</v>
      </c>
      <c r="H289" s="412">
        <v>168.79</v>
      </c>
      <c r="I289" s="16">
        <f t="shared" si="8"/>
        <v>0</v>
      </c>
      <c r="J289" s="360"/>
      <c r="K289" s="110" t="s">
        <v>1403</v>
      </c>
      <c r="L289" s="53"/>
      <c r="M289" s="459"/>
    </row>
    <row r="290" spans="1:13" s="8" customFormat="1" ht="22.9" hidden="1" customHeight="1" x14ac:dyDescent="0.35">
      <c r="A290" s="209">
        <v>1516</v>
      </c>
      <c r="B290" s="237" t="s">
        <v>1430</v>
      </c>
      <c r="C290" s="237" t="s">
        <v>379</v>
      </c>
      <c r="D290" s="355" t="s">
        <v>1411</v>
      </c>
      <c r="E290" s="355" t="s">
        <v>1412</v>
      </c>
      <c r="F290" s="237" t="s">
        <v>244</v>
      </c>
      <c r="G290" s="356">
        <v>168.79</v>
      </c>
      <c r="H290" s="412">
        <v>168.79</v>
      </c>
      <c r="I290" s="16">
        <f t="shared" si="8"/>
        <v>0</v>
      </c>
      <c r="J290" s="360"/>
      <c r="K290" s="110" t="s">
        <v>1403</v>
      </c>
      <c r="L290" s="53"/>
      <c r="M290" s="459"/>
    </row>
    <row r="291" spans="1:13" s="8" customFormat="1" ht="22.9" hidden="1" customHeight="1" x14ac:dyDescent="0.35">
      <c r="A291" s="209">
        <v>1516</v>
      </c>
      <c r="B291" s="237" t="s">
        <v>1431</v>
      </c>
      <c r="C291" s="237" t="s">
        <v>379</v>
      </c>
      <c r="D291" s="355" t="s">
        <v>1411</v>
      </c>
      <c r="E291" s="355" t="s">
        <v>1412</v>
      </c>
      <c r="F291" s="237" t="s">
        <v>244</v>
      </c>
      <c r="G291" s="356">
        <v>168.68</v>
      </c>
      <c r="H291" s="412">
        <v>168.68</v>
      </c>
      <c r="I291" s="16">
        <f t="shared" si="8"/>
        <v>0</v>
      </c>
      <c r="J291" s="360"/>
      <c r="K291" s="110" t="s">
        <v>1403</v>
      </c>
      <c r="L291" s="53"/>
      <c r="M291" s="459"/>
    </row>
    <row r="292" spans="1:13" s="8" customFormat="1" ht="22.9" hidden="1" customHeight="1" x14ac:dyDescent="0.35">
      <c r="A292" s="209">
        <v>1516</v>
      </c>
      <c r="B292" s="237" t="s">
        <v>1432</v>
      </c>
      <c r="C292" s="237" t="s">
        <v>379</v>
      </c>
      <c r="D292" s="355" t="s">
        <v>1411</v>
      </c>
      <c r="E292" s="355" t="s">
        <v>1412</v>
      </c>
      <c r="F292" s="237" t="s">
        <v>244</v>
      </c>
      <c r="G292" s="356">
        <v>168.68</v>
      </c>
      <c r="H292" s="412">
        <v>168.68</v>
      </c>
      <c r="I292" s="16">
        <f t="shared" si="8"/>
        <v>0</v>
      </c>
      <c r="J292" s="360"/>
      <c r="K292" s="110" t="s">
        <v>1403</v>
      </c>
      <c r="L292" s="53"/>
      <c r="M292" s="459"/>
    </row>
    <row r="293" spans="1:13" s="8" customFormat="1" ht="22.9" hidden="1" customHeight="1" x14ac:dyDescent="0.35">
      <c r="A293" s="209">
        <v>1516</v>
      </c>
      <c r="B293" s="237" t="s">
        <v>1433</v>
      </c>
      <c r="C293" s="237" t="s">
        <v>379</v>
      </c>
      <c r="D293" s="355" t="s">
        <v>1411</v>
      </c>
      <c r="E293" s="355" t="s">
        <v>1412</v>
      </c>
      <c r="F293" s="237" t="s">
        <v>244</v>
      </c>
      <c r="G293" s="356">
        <v>168.68</v>
      </c>
      <c r="H293" s="412">
        <v>168.68</v>
      </c>
      <c r="I293" s="16">
        <f t="shared" si="8"/>
        <v>0</v>
      </c>
      <c r="J293" s="360"/>
      <c r="K293" s="110" t="s">
        <v>1403</v>
      </c>
      <c r="L293" s="53"/>
      <c r="M293" s="459"/>
    </row>
    <row r="294" spans="1:13" s="8" customFormat="1" ht="22.9" hidden="1" customHeight="1" x14ac:dyDescent="0.35">
      <c r="A294" s="209">
        <v>1516</v>
      </c>
      <c r="B294" s="237" t="s">
        <v>1434</v>
      </c>
      <c r="C294" s="237" t="s">
        <v>379</v>
      </c>
      <c r="D294" s="355" t="s">
        <v>1411</v>
      </c>
      <c r="E294" s="355" t="s">
        <v>1412</v>
      </c>
      <c r="F294" s="237" t="s">
        <v>244</v>
      </c>
      <c r="G294" s="356">
        <v>168.68</v>
      </c>
      <c r="H294" s="412">
        <v>168.68</v>
      </c>
      <c r="I294" s="16">
        <f t="shared" si="8"/>
        <v>0</v>
      </c>
      <c r="J294" s="360"/>
      <c r="K294" s="110" t="s">
        <v>1403</v>
      </c>
      <c r="L294" s="53"/>
      <c r="M294" s="459"/>
    </row>
    <row r="295" spans="1:13" s="8" customFormat="1" ht="22.9" hidden="1" customHeight="1" x14ac:dyDescent="0.35">
      <c r="A295" s="209">
        <v>1516</v>
      </c>
      <c r="B295" s="237" t="s">
        <v>1435</v>
      </c>
      <c r="C295" s="237" t="s">
        <v>379</v>
      </c>
      <c r="D295" s="355" t="s">
        <v>1411</v>
      </c>
      <c r="E295" s="355" t="s">
        <v>1412</v>
      </c>
      <c r="F295" s="237" t="s">
        <v>244</v>
      </c>
      <c r="G295" s="356">
        <v>168.68</v>
      </c>
      <c r="H295" s="412">
        <v>168.68</v>
      </c>
      <c r="I295" s="16">
        <f t="shared" si="8"/>
        <v>0</v>
      </c>
      <c r="J295" s="360"/>
      <c r="K295" s="110" t="s">
        <v>1403</v>
      </c>
      <c r="L295" s="53"/>
      <c r="M295" s="459"/>
    </row>
    <row r="296" spans="1:13" s="8" customFormat="1" ht="22.9" hidden="1" customHeight="1" x14ac:dyDescent="0.35">
      <c r="A296" s="209">
        <v>1516</v>
      </c>
      <c r="B296" s="237" t="s">
        <v>1436</v>
      </c>
      <c r="C296" s="237" t="s">
        <v>379</v>
      </c>
      <c r="D296" s="355" t="s">
        <v>1411</v>
      </c>
      <c r="E296" s="355" t="s">
        <v>1412</v>
      </c>
      <c r="F296" s="237" t="s">
        <v>244</v>
      </c>
      <c r="G296" s="356">
        <v>168.68</v>
      </c>
      <c r="H296" s="412">
        <v>168.68</v>
      </c>
      <c r="I296" s="16">
        <f t="shared" si="8"/>
        <v>0</v>
      </c>
      <c r="J296" s="360"/>
      <c r="K296" s="110" t="s">
        <v>1403</v>
      </c>
      <c r="L296" s="53"/>
      <c r="M296" s="459"/>
    </row>
    <row r="297" spans="1:13" s="8" customFormat="1" ht="22.9" hidden="1" customHeight="1" x14ac:dyDescent="0.35">
      <c r="A297" s="209">
        <v>1516</v>
      </c>
      <c r="B297" s="237" t="s">
        <v>1437</v>
      </c>
      <c r="C297" s="237" t="s">
        <v>379</v>
      </c>
      <c r="D297" s="355" t="s">
        <v>1411</v>
      </c>
      <c r="E297" s="355" t="s">
        <v>1412</v>
      </c>
      <c r="F297" s="237" t="s">
        <v>244</v>
      </c>
      <c r="G297" s="356">
        <v>168.68</v>
      </c>
      <c r="H297" s="412">
        <v>168.68</v>
      </c>
      <c r="I297" s="16">
        <f t="shared" si="8"/>
        <v>0</v>
      </c>
      <c r="J297" s="360"/>
      <c r="K297" s="110" t="s">
        <v>1403</v>
      </c>
      <c r="L297" s="53"/>
      <c r="M297" s="459"/>
    </row>
    <row r="298" spans="1:13" s="8" customFormat="1" ht="22.9" hidden="1" customHeight="1" x14ac:dyDescent="0.35">
      <c r="A298" s="209">
        <v>1516</v>
      </c>
      <c r="B298" s="237" t="s">
        <v>1438</v>
      </c>
      <c r="C298" s="237" t="s">
        <v>379</v>
      </c>
      <c r="D298" s="355" t="s">
        <v>1411</v>
      </c>
      <c r="E298" s="355" t="s">
        <v>1412</v>
      </c>
      <c r="F298" s="237" t="s">
        <v>244</v>
      </c>
      <c r="G298" s="356">
        <v>168.68</v>
      </c>
      <c r="H298" s="412">
        <v>168.68</v>
      </c>
      <c r="I298" s="16">
        <f t="shared" si="8"/>
        <v>0</v>
      </c>
      <c r="J298" s="360"/>
      <c r="K298" s="110" t="s">
        <v>1403</v>
      </c>
      <c r="L298" s="53"/>
      <c r="M298" s="459"/>
    </row>
    <row r="299" spans="1:13" s="8" customFormat="1" ht="22.9" hidden="1" customHeight="1" x14ac:dyDescent="0.35">
      <c r="A299" s="209">
        <v>1516</v>
      </c>
      <c r="B299" s="237" t="s">
        <v>1439</v>
      </c>
      <c r="C299" s="237" t="s">
        <v>379</v>
      </c>
      <c r="D299" s="355" t="s">
        <v>1411</v>
      </c>
      <c r="E299" s="355" t="s">
        <v>1412</v>
      </c>
      <c r="F299" s="237" t="s">
        <v>244</v>
      </c>
      <c r="G299" s="356">
        <v>168.68</v>
      </c>
      <c r="H299" s="412">
        <v>168.68</v>
      </c>
      <c r="I299" s="16">
        <f t="shared" si="8"/>
        <v>0</v>
      </c>
      <c r="J299" s="360"/>
      <c r="K299" s="110" t="s">
        <v>1403</v>
      </c>
      <c r="L299" s="53"/>
      <c r="M299" s="459"/>
    </row>
    <row r="300" spans="1:13" s="8" customFormat="1" ht="22.9" hidden="1" customHeight="1" x14ac:dyDescent="0.35">
      <c r="A300" s="209">
        <v>1516</v>
      </c>
      <c r="B300" s="237" t="s">
        <v>1440</v>
      </c>
      <c r="C300" s="237" t="s">
        <v>379</v>
      </c>
      <c r="D300" s="355" t="s">
        <v>1411</v>
      </c>
      <c r="E300" s="355" t="s">
        <v>1412</v>
      </c>
      <c r="F300" s="237" t="s">
        <v>244</v>
      </c>
      <c r="G300" s="356">
        <v>168.68</v>
      </c>
      <c r="H300" s="412">
        <v>168.68</v>
      </c>
      <c r="I300" s="16">
        <f t="shared" si="8"/>
        <v>0</v>
      </c>
      <c r="J300" s="360"/>
      <c r="K300" s="110" t="s">
        <v>1403</v>
      </c>
      <c r="L300" s="53"/>
      <c r="M300" s="459"/>
    </row>
    <row r="301" spans="1:13" s="8" customFormat="1" ht="22.9" hidden="1" customHeight="1" x14ac:dyDescent="0.35">
      <c r="A301" s="209">
        <v>1516</v>
      </c>
      <c r="B301" s="237" t="s">
        <v>1441</v>
      </c>
      <c r="C301" s="237" t="s">
        <v>379</v>
      </c>
      <c r="D301" s="355" t="s">
        <v>1411</v>
      </c>
      <c r="E301" s="355" t="s">
        <v>1412</v>
      </c>
      <c r="F301" s="237" t="s">
        <v>244</v>
      </c>
      <c r="G301" s="356">
        <v>168.68</v>
      </c>
      <c r="H301" s="412">
        <v>168.68</v>
      </c>
      <c r="I301" s="16">
        <f t="shared" si="8"/>
        <v>0</v>
      </c>
      <c r="J301" s="360"/>
      <c r="K301" s="110" t="s">
        <v>1403</v>
      </c>
      <c r="L301" s="53"/>
      <c r="M301" s="459"/>
    </row>
    <row r="302" spans="1:13" s="8" customFormat="1" ht="22.9" hidden="1" customHeight="1" x14ac:dyDescent="0.35">
      <c r="A302" s="209">
        <v>1516</v>
      </c>
      <c r="B302" s="237" t="s">
        <v>1442</v>
      </c>
      <c r="C302" s="237" t="s">
        <v>379</v>
      </c>
      <c r="D302" s="355" t="s">
        <v>1411</v>
      </c>
      <c r="E302" s="355" t="s">
        <v>1412</v>
      </c>
      <c r="F302" s="237" t="s">
        <v>244</v>
      </c>
      <c r="G302" s="356">
        <v>166.95</v>
      </c>
      <c r="H302" s="412">
        <v>166.95</v>
      </c>
      <c r="I302" s="16">
        <f t="shared" si="8"/>
        <v>0</v>
      </c>
      <c r="J302" s="360"/>
      <c r="K302" s="110" t="s">
        <v>1403</v>
      </c>
      <c r="L302" s="53"/>
      <c r="M302" s="459"/>
    </row>
    <row r="303" spans="1:13" s="8" customFormat="1" ht="22.9" hidden="1" customHeight="1" x14ac:dyDescent="0.35">
      <c r="A303" s="209">
        <v>1516</v>
      </c>
      <c r="B303" s="237" t="s">
        <v>1443</v>
      </c>
      <c r="C303" s="237" t="s">
        <v>379</v>
      </c>
      <c r="D303" s="355" t="s">
        <v>1411</v>
      </c>
      <c r="E303" s="355" t="s">
        <v>1412</v>
      </c>
      <c r="F303" s="237" t="s">
        <v>244</v>
      </c>
      <c r="G303" s="356">
        <v>166.95</v>
      </c>
      <c r="H303" s="412">
        <f>25.35+141.6</f>
        <v>166.95</v>
      </c>
      <c r="I303" s="16">
        <f t="shared" si="8"/>
        <v>0</v>
      </c>
      <c r="J303" s="360"/>
      <c r="K303" s="110" t="s">
        <v>1403</v>
      </c>
      <c r="L303" s="53"/>
      <c r="M303" s="459"/>
    </row>
    <row r="304" spans="1:13" s="8" customFormat="1" ht="22.9" hidden="1" customHeight="1" x14ac:dyDescent="0.35">
      <c r="A304" s="209">
        <v>1516</v>
      </c>
      <c r="B304" s="237" t="s">
        <v>1444</v>
      </c>
      <c r="C304" s="237" t="s">
        <v>379</v>
      </c>
      <c r="D304" s="355" t="s">
        <v>1411</v>
      </c>
      <c r="E304" s="355" t="s">
        <v>1412</v>
      </c>
      <c r="F304" s="237" t="s">
        <v>244</v>
      </c>
      <c r="G304" s="356">
        <v>166.95</v>
      </c>
      <c r="H304" s="356">
        <f>83.4</f>
        <v>83.4</v>
      </c>
      <c r="I304" s="16">
        <f t="shared" si="8"/>
        <v>83.549999999999983</v>
      </c>
      <c r="J304" s="360"/>
      <c r="K304" s="110" t="s">
        <v>1403</v>
      </c>
      <c r="L304" s="53"/>
      <c r="M304" s="309" t="s">
        <v>1717</v>
      </c>
    </row>
    <row r="305" spans="1:13" s="8" customFormat="1" ht="22.9" hidden="1" customHeight="1" x14ac:dyDescent="0.35">
      <c r="A305" s="209">
        <v>1516</v>
      </c>
      <c r="B305" s="237" t="s">
        <v>1445</v>
      </c>
      <c r="C305" s="237" t="s">
        <v>379</v>
      </c>
      <c r="D305" s="355" t="s">
        <v>1411</v>
      </c>
      <c r="E305" s="355" t="s">
        <v>1412</v>
      </c>
      <c r="F305" s="237" t="s">
        <v>244</v>
      </c>
      <c r="G305" s="356">
        <v>166.95</v>
      </c>
      <c r="H305" s="356"/>
      <c r="I305" s="16">
        <f t="shared" si="8"/>
        <v>166.95</v>
      </c>
      <c r="J305" s="360"/>
      <c r="K305" s="110" t="s">
        <v>1403</v>
      </c>
      <c r="L305" s="53"/>
      <c r="M305" s="309"/>
    </row>
    <row r="306" spans="1:13" s="8" customFormat="1" ht="22.9" hidden="1" customHeight="1" x14ac:dyDescent="0.35">
      <c r="A306" s="209">
        <v>1516</v>
      </c>
      <c r="B306" s="237" t="s">
        <v>1446</v>
      </c>
      <c r="C306" s="237" t="s">
        <v>379</v>
      </c>
      <c r="D306" s="355" t="s">
        <v>1411</v>
      </c>
      <c r="E306" s="355" t="s">
        <v>1412</v>
      </c>
      <c r="F306" s="237" t="s">
        <v>244</v>
      </c>
      <c r="G306" s="356">
        <v>166.95</v>
      </c>
      <c r="H306" s="356"/>
      <c r="I306" s="16">
        <f t="shared" si="8"/>
        <v>166.95</v>
      </c>
      <c r="J306" s="360"/>
      <c r="K306" s="110" t="s">
        <v>1403</v>
      </c>
      <c r="L306" s="53"/>
      <c r="M306" s="309"/>
    </row>
    <row r="307" spans="1:13" s="8" customFormat="1" ht="22.9" hidden="1" customHeight="1" x14ac:dyDescent="0.35">
      <c r="A307" s="209">
        <v>1516</v>
      </c>
      <c r="B307" s="237" t="s">
        <v>1447</v>
      </c>
      <c r="C307" s="237" t="s">
        <v>379</v>
      </c>
      <c r="D307" s="355" t="s">
        <v>1411</v>
      </c>
      <c r="E307" s="355" t="s">
        <v>1412</v>
      </c>
      <c r="F307" s="237" t="s">
        <v>244</v>
      </c>
      <c r="G307" s="356">
        <v>166.95</v>
      </c>
      <c r="H307" s="356"/>
      <c r="I307" s="16">
        <f t="shared" si="8"/>
        <v>166.95</v>
      </c>
      <c r="J307" s="360"/>
      <c r="K307" s="110" t="s">
        <v>1403</v>
      </c>
      <c r="L307" s="53"/>
      <c r="M307" s="309"/>
    </row>
    <row r="308" spans="1:13" s="8" customFormat="1" ht="22.9" hidden="1" customHeight="1" x14ac:dyDescent="0.35">
      <c r="A308" s="209">
        <v>1516</v>
      </c>
      <c r="B308" s="237" t="s">
        <v>1448</v>
      </c>
      <c r="C308" s="237" t="s">
        <v>379</v>
      </c>
      <c r="D308" s="355" t="s">
        <v>1411</v>
      </c>
      <c r="E308" s="355" t="s">
        <v>1412</v>
      </c>
      <c r="F308" s="237" t="s">
        <v>244</v>
      </c>
      <c r="G308" s="356">
        <v>166.95</v>
      </c>
      <c r="H308" s="356"/>
      <c r="I308" s="16">
        <f t="shared" si="8"/>
        <v>166.95</v>
      </c>
      <c r="J308" s="360"/>
      <c r="K308" s="110" t="s">
        <v>1403</v>
      </c>
      <c r="L308" s="53"/>
      <c r="M308" s="309"/>
    </row>
    <row r="309" spans="1:13" s="8" customFormat="1" ht="22.9" hidden="1" customHeight="1" x14ac:dyDescent="0.35">
      <c r="A309" s="209">
        <v>1516</v>
      </c>
      <c r="B309" s="237" t="s">
        <v>1449</v>
      </c>
      <c r="C309" s="237" t="s">
        <v>379</v>
      </c>
      <c r="D309" s="355" t="s">
        <v>1411</v>
      </c>
      <c r="E309" s="355" t="s">
        <v>1412</v>
      </c>
      <c r="F309" s="237" t="s">
        <v>244</v>
      </c>
      <c r="G309" s="356">
        <v>166.95</v>
      </c>
      <c r="H309" s="356"/>
      <c r="I309" s="16">
        <f t="shared" si="8"/>
        <v>166.95</v>
      </c>
      <c r="J309" s="360"/>
      <c r="K309" s="110" t="s">
        <v>1403</v>
      </c>
      <c r="L309" s="53"/>
      <c r="M309" s="309"/>
    </row>
    <row r="310" spans="1:13" s="8" customFormat="1" ht="22.9" hidden="1" customHeight="1" x14ac:dyDescent="0.35">
      <c r="A310" s="209">
        <v>1516</v>
      </c>
      <c r="B310" s="237" t="s">
        <v>1450</v>
      </c>
      <c r="C310" s="237" t="s">
        <v>379</v>
      </c>
      <c r="D310" s="355" t="s">
        <v>1411</v>
      </c>
      <c r="E310" s="355" t="s">
        <v>1412</v>
      </c>
      <c r="F310" s="237" t="s">
        <v>244</v>
      </c>
      <c r="G310" s="356">
        <v>166.95</v>
      </c>
      <c r="H310" s="356"/>
      <c r="I310" s="16">
        <f t="shared" si="8"/>
        <v>166.95</v>
      </c>
      <c r="J310" s="360"/>
      <c r="K310" s="110" t="s">
        <v>1403</v>
      </c>
      <c r="L310" s="53"/>
      <c r="M310" s="309"/>
    </row>
    <row r="311" spans="1:13" s="8" customFormat="1" ht="22.9" hidden="1" customHeight="1" x14ac:dyDescent="0.35">
      <c r="A311" s="209">
        <v>1516</v>
      </c>
      <c r="B311" s="237" t="s">
        <v>1451</v>
      </c>
      <c r="C311" s="237" t="s">
        <v>379</v>
      </c>
      <c r="D311" s="355" t="s">
        <v>1411</v>
      </c>
      <c r="E311" s="355" t="s">
        <v>1412</v>
      </c>
      <c r="F311" s="237" t="s">
        <v>244</v>
      </c>
      <c r="G311" s="356">
        <v>166.95</v>
      </c>
      <c r="H311" s="356"/>
      <c r="I311" s="16">
        <f t="shared" si="8"/>
        <v>166.95</v>
      </c>
      <c r="J311" s="360"/>
      <c r="K311" s="110" t="s">
        <v>1403</v>
      </c>
      <c r="L311" s="53"/>
      <c r="M311" s="309"/>
    </row>
    <row r="312" spans="1:13" s="8" customFormat="1" ht="22.9" hidden="1" customHeight="1" x14ac:dyDescent="0.35">
      <c r="A312" s="209">
        <v>1516</v>
      </c>
      <c r="B312" s="237" t="s">
        <v>1452</v>
      </c>
      <c r="C312" s="237" t="s">
        <v>379</v>
      </c>
      <c r="D312" s="355" t="s">
        <v>1411</v>
      </c>
      <c r="E312" s="355" t="s">
        <v>1412</v>
      </c>
      <c r="F312" s="237" t="s">
        <v>244</v>
      </c>
      <c r="G312" s="356">
        <v>166.95</v>
      </c>
      <c r="H312" s="356"/>
      <c r="I312" s="16">
        <f t="shared" si="8"/>
        <v>166.95</v>
      </c>
      <c r="J312" s="360"/>
      <c r="K312" s="110" t="s">
        <v>1403</v>
      </c>
      <c r="L312" s="53"/>
      <c r="M312" s="309"/>
    </row>
    <row r="313" spans="1:13" s="8" customFormat="1" ht="22.9" hidden="1" customHeight="1" x14ac:dyDescent="0.35">
      <c r="A313" s="209">
        <v>1516</v>
      </c>
      <c r="B313" s="237" t="s">
        <v>1453</v>
      </c>
      <c r="C313" s="237" t="s">
        <v>379</v>
      </c>
      <c r="D313" s="355" t="s">
        <v>1413</v>
      </c>
      <c r="E313" s="355" t="s">
        <v>1414</v>
      </c>
      <c r="F313" s="237" t="s">
        <v>244</v>
      </c>
      <c r="G313" s="356">
        <v>169.06</v>
      </c>
      <c r="H313" s="356"/>
      <c r="I313" s="16">
        <f t="shared" si="8"/>
        <v>169.06</v>
      </c>
      <c r="J313" s="360"/>
      <c r="K313" s="110" t="s">
        <v>1403</v>
      </c>
      <c r="L313" s="53"/>
      <c r="M313" s="309"/>
    </row>
    <row r="314" spans="1:13" s="8" customFormat="1" ht="22.9" hidden="1" customHeight="1" x14ac:dyDescent="0.35">
      <c r="A314" s="209">
        <v>1516</v>
      </c>
      <c r="B314" s="237" t="s">
        <v>1454</v>
      </c>
      <c r="C314" s="237" t="s">
        <v>379</v>
      </c>
      <c r="D314" s="355" t="s">
        <v>1413</v>
      </c>
      <c r="E314" s="355" t="s">
        <v>1414</v>
      </c>
      <c r="F314" s="237" t="s">
        <v>244</v>
      </c>
      <c r="G314" s="356">
        <v>169.06</v>
      </c>
      <c r="H314" s="356"/>
      <c r="I314" s="16">
        <f t="shared" si="8"/>
        <v>169.06</v>
      </c>
      <c r="J314" s="360"/>
      <c r="K314" s="110" t="s">
        <v>1403</v>
      </c>
      <c r="L314" s="53"/>
      <c r="M314" s="309"/>
    </row>
    <row r="315" spans="1:13" s="8" customFormat="1" ht="22.9" hidden="1" customHeight="1" x14ac:dyDescent="0.35">
      <c r="A315" s="209">
        <v>1516</v>
      </c>
      <c r="B315" s="237" t="s">
        <v>1455</v>
      </c>
      <c r="C315" s="237" t="s">
        <v>379</v>
      </c>
      <c r="D315" s="355" t="s">
        <v>1413</v>
      </c>
      <c r="E315" s="355" t="s">
        <v>1414</v>
      </c>
      <c r="F315" s="237" t="s">
        <v>244</v>
      </c>
      <c r="G315" s="356">
        <v>170.18</v>
      </c>
      <c r="H315" s="356"/>
      <c r="I315" s="16">
        <f t="shared" si="8"/>
        <v>170.18</v>
      </c>
      <c r="J315" s="360"/>
      <c r="K315" s="110" t="s">
        <v>1403</v>
      </c>
      <c r="L315" s="53"/>
      <c r="M315" s="309"/>
    </row>
    <row r="316" spans="1:13" s="8" customFormat="1" ht="22.9" hidden="1" customHeight="1" x14ac:dyDescent="0.35">
      <c r="A316" s="209">
        <v>1516</v>
      </c>
      <c r="B316" s="237" t="s">
        <v>1456</v>
      </c>
      <c r="C316" s="237" t="s">
        <v>379</v>
      </c>
      <c r="D316" s="355" t="s">
        <v>1413</v>
      </c>
      <c r="E316" s="355" t="s">
        <v>1414</v>
      </c>
      <c r="F316" s="237" t="s">
        <v>244</v>
      </c>
      <c r="G316" s="356">
        <v>170.18</v>
      </c>
      <c r="H316" s="356"/>
      <c r="I316" s="16">
        <f t="shared" si="8"/>
        <v>170.18</v>
      </c>
      <c r="J316" s="360"/>
      <c r="K316" s="110" t="s">
        <v>1403</v>
      </c>
      <c r="L316" s="53"/>
      <c r="M316" s="309"/>
    </row>
    <row r="317" spans="1:13" s="8" customFormat="1" ht="22.9" hidden="1" customHeight="1" x14ac:dyDescent="0.35">
      <c r="A317" s="209">
        <v>1516</v>
      </c>
      <c r="B317" s="237" t="s">
        <v>1457</v>
      </c>
      <c r="C317" s="237" t="s">
        <v>379</v>
      </c>
      <c r="D317" s="355" t="s">
        <v>1413</v>
      </c>
      <c r="E317" s="355" t="s">
        <v>1414</v>
      </c>
      <c r="F317" s="237" t="s">
        <v>244</v>
      </c>
      <c r="G317" s="356">
        <v>170.18</v>
      </c>
      <c r="H317" s="356"/>
      <c r="I317" s="16">
        <f t="shared" si="8"/>
        <v>170.18</v>
      </c>
      <c r="J317" s="360"/>
      <c r="K317" s="110" t="s">
        <v>1403</v>
      </c>
      <c r="L317" s="53"/>
      <c r="M317" s="309"/>
    </row>
    <row r="318" spans="1:13" s="8" customFormat="1" ht="22.9" hidden="1" customHeight="1" x14ac:dyDescent="0.35">
      <c r="A318" s="209">
        <v>1516</v>
      </c>
      <c r="B318" s="237" t="s">
        <v>1458</v>
      </c>
      <c r="C318" s="237" t="s">
        <v>379</v>
      </c>
      <c r="D318" s="355" t="s">
        <v>1413</v>
      </c>
      <c r="E318" s="355" t="s">
        <v>1414</v>
      </c>
      <c r="F318" s="237" t="s">
        <v>244</v>
      </c>
      <c r="G318" s="356">
        <v>170.18</v>
      </c>
      <c r="H318" s="356"/>
      <c r="I318" s="16">
        <f t="shared" si="8"/>
        <v>170.18</v>
      </c>
      <c r="J318" s="360"/>
      <c r="K318" s="110" t="s">
        <v>1403</v>
      </c>
      <c r="L318" s="53"/>
      <c r="M318" s="309"/>
    </row>
    <row r="319" spans="1:13" s="8" customFormat="1" ht="22.9" hidden="1" customHeight="1" x14ac:dyDescent="0.35">
      <c r="A319" s="209">
        <v>1516</v>
      </c>
      <c r="B319" s="237" t="s">
        <v>1459</v>
      </c>
      <c r="C319" s="237" t="s">
        <v>379</v>
      </c>
      <c r="D319" s="355" t="s">
        <v>1413</v>
      </c>
      <c r="E319" s="355" t="s">
        <v>1414</v>
      </c>
      <c r="F319" s="237" t="s">
        <v>244</v>
      </c>
      <c r="G319" s="356">
        <v>170.18</v>
      </c>
      <c r="H319" s="356"/>
      <c r="I319" s="16">
        <f t="shared" si="8"/>
        <v>170.18</v>
      </c>
      <c r="J319" s="360"/>
      <c r="K319" s="110" t="s">
        <v>1403</v>
      </c>
      <c r="L319" s="53"/>
      <c r="M319" s="309"/>
    </row>
    <row r="320" spans="1:13" s="8" customFormat="1" ht="22.9" hidden="1" customHeight="1" x14ac:dyDescent="0.35">
      <c r="A320" s="209">
        <v>1516</v>
      </c>
      <c r="B320" s="237" t="s">
        <v>1460</v>
      </c>
      <c r="C320" s="237" t="s">
        <v>379</v>
      </c>
      <c r="D320" s="355" t="s">
        <v>1413</v>
      </c>
      <c r="E320" s="355" t="s">
        <v>1414</v>
      </c>
      <c r="F320" s="237" t="s">
        <v>244</v>
      </c>
      <c r="G320" s="356">
        <v>170.18</v>
      </c>
      <c r="H320" s="356"/>
      <c r="I320" s="16">
        <f t="shared" si="8"/>
        <v>170.18</v>
      </c>
      <c r="J320" s="360"/>
      <c r="K320" s="110" t="s">
        <v>1403</v>
      </c>
      <c r="L320" s="53"/>
      <c r="M320" s="309"/>
    </row>
    <row r="321" spans="1:13" s="8" customFormat="1" ht="22.9" hidden="1" customHeight="1" x14ac:dyDescent="0.35">
      <c r="A321" s="209">
        <v>1516</v>
      </c>
      <c r="B321" s="237" t="s">
        <v>1461</v>
      </c>
      <c r="C321" s="237" t="s">
        <v>379</v>
      </c>
      <c r="D321" s="355" t="s">
        <v>1413</v>
      </c>
      <c r="E321" s="355" t="s">
        <v>1414</v>
      </c>
      <c r="F321" s="237" t="s">
        <v>244</v>
      </c>
      <c r="G321" s="356">
        <v>170.18</v>
      </c>
      <c r="H321" s="356"/>
      <c r="I321" s="16">
        <f t="shared" si="8"/>
        <v>170.18</v>
      </c>
      <c r="J321" s="360"/>
      <c r="K321" s="110" t="s">
        <v>1403</v>
      </c>
      <c r="L321" s="53"/>
      <c r="M321" s="309"/>
    </row>
    <row r="322" spans="1:13" s="8" customFormat="1" ht="22.9" hidden="1" customHeight="1" x14ac:dyDescent="0.35">
      <c r="A322" s="209">
        <v>1516</v>
      </c>
      <c r="B322" s="237" t="s">
        <v>1462</v>
      </c>
      <c r="C322" s="237" t="s">
        <v>379</v>
      </c>
      <c r="D322" s="355" t="s">
        <v>1413</v>
      </c>
      <c r="E322" s="355" t="s">
        <v>1414</v>
      </c>
      <c r="F322" s="237" t="s">
        <v>244</v>
      </c>
      <c r="G322" s="356">
        <v>170.47</v>
      </c>
      <c r="H322" s="356"/>
      <c r="I322" s="16">
        <f t="shared" si="8"/>
        <v>170.47</v>
      </c>
      <c r="J322" s="360"/>
      <c r="K322" s="110" t="s">
        <v>1403</v>
      </c>
      <c r="L322" s="53"/>
      <c r="M322" s="309"/>
    </row>
    <row r="323" spans="1:13" s="8" customFormat="1" ht="22.9" hidden="1" customHeight="1" x14ac:dyDescent="0.35">
      <c r="A323" s="209">
        <v>1516</v>
      </c>
      <c r="B323" s="237" t="s">
        <v>1463</v>
      </c>
      <c r="C323" s="237" t="s">
        <v>379</v>
      </c>
      <c r="D323" s="355" t="s">
        <v>1413</v>
      </c>
      <c r="E323" s="355" t="s">
        <v>1414</v>
      </c>
      <c r="F323" s="237" t="s">
        <v>244</v>
      </c>
      <c r="G323" s="356">
        <v>170.47</v>
      </c>
      <c r="H323" s="356"/>
      <c r="I323" s="16">
        <f t="shared" si="8"/>
        <v>170.47</v>
      </c>
      <c r="J323" s="360"/>
      <c r="K323" s="110" t="s">
        <v>1403</v>
      </c>
      <c r="L323" s="53"/>
      <c r="M323" s="309"/>
    </row>
    <row r="324" spans="1:13" s="8" customFormat="1" ht="22.9" hidden="1" customHeight="1" x14ac:dyDescent="0.35">
      <c r="A324" s="209">
        <v>1516</v>
      </c>
      <c r="B324" s="237" t="s">
        <v>1464</v>
      </c>
      <c r="C324" s="237" t="s">
        <v>379</v>
      </c>
      <c r="D324" s="355" t="s">
        <v>1413</v>
      </c>
      <c r="E324" s="355" t="s">
        <v>1414</v>
      </c>
      <c r="F324" s="237" t="s">
        <v>244</v>
      </c>
      <c r="G324" s="356">
        <v>170.47</v>
      </c>
      <c r="H324" s="356"/>
      <c r="I324" s="16">
        <f t="shared" si="8"/>
        <v>170.47</v>
      </c>
      <c r="J324" s="360"/>
      <c r="K324" s="110" t="s">
        <v>1403</v>
      </c>
      <c r="L324" s="53"/>
      <c r="M324" s="309"/>
    </row>
    <row r="325" spans="1:13" s="8" customFormat="1" ht="22.9" hidden="1" customHeight="1" x14ac:dyDescent="0.35">
      <c r="A325" s="209">
        <v>1516</v>
      </c>
      <c r="B325" s="237" t="s">
        <v>1465</v>
      </c>
      <c r="C325" s="237" t="s">
        <v>379</v>
      </c>
      <c r="D325" s="355" t="s">
        <v>1413</v>
      </c>
      <c r="E325" s="355" t="s">
        <v>1414</v>
      </c>
      <c r="F325" s="237" t="s">
        <v>244</v>
      </c>
      <c r="G325" s="356">
        <v>170.47</v>
      </c>
      <c r="H325" s="356"/>
      <c r="I325" s="16">
        <f t="shared" si="8"/>
        <v>170.47</v>
      </c>
      <c r="J325" s="360"/>
      <c r="K325" s="110" t="s">
        <v>1403</v>
      </c>
      <c r="L325" s="53"/>
      <c r="M325" s="309"/>
    </row>
    <row r="326" spans="1:13" s="8" customFormat="1" ht="22.9" hidden="1" customHeight="1" x14ac:dyDescent="0.35">
      <c r="A326" s="209">
        <v>1516</v>
      </c>
      <c r="B326" s="237" t="s">
        <v>1466</v>
      </c>
      <c r="C326" s="237" t="s">
        <v>379</v>
      </c>
      <c r="D326" s="355" t="s">
        <v>1413</v>
      </c>
      <c r="E326" s="355" t="s">
        <v>1414</v>
      </c>
      <c r="F326" s="237" t="s">
        <v>244</v>
      </c>
      <c r="G326" s="356">
        <v>170.47</v>
      </c>
      <c r="H326" s="356"/>
      <c r="I326" s="16">
        <f t="shared" si="8"/>
        <v>170.47</v>
      </c>
      <c r="J326" s="360"/>
      <c r="K326" s="110" t="s">
        <v>1403</v>
      </c>
      <c r="L326" s="53"/>
      <c r="M326" s="309"/>
    </row>
    <row r="327" spans="1:13" s="8" customFormat="1" ht="22.9" hidden="1" customHeight="1" x14ac:dyDescent="0.35">
      <c r="A327" s="209">
        <v>1516</v>
      </c>
      <c r="B327" s="237" t="s">
        <v>1467</v>
      </c>
      <c r="C327" s="237" t="s">
        <v>379</v>
      </c>
      <c r="D327" s="355" t="s">
        <v>1413</v>
      </c>
      <c r="E327" s="355" t="s">
        <v>1414</v>
      </c>
      <c r="F327" s="237" t="s">
        <v>244</v>
      </c>
      <c r="G327" s="356">
        <v>170.47</v>
      </c>
      <c r="H327" s="356"/>
      <c r="I327" s="16">
        <f t="shared" si="8"/>
        <v>170.47</v>
      </c>
      <c r="J327" s="360"/>
      <c r="K327" s="110" t="s">
        <v>1403</v>
      </c>
      <c r="L327" s="53"/>
      <c r="M327" s="309"/>
    </row>
    <row r="328" spans="1:13" s="8" customFormat="1" ht="22.9" hidden="1" customHeight="1" x14ac:dyDescent="0.35">
      <c r="A328" s="209">
        <v>1516</v>
      </c>
      <c r="B328" s="237" t="s">
        <v>1468</v>
      </c>
      <c r="C328" s="237" t="s">
        <v>379</v>
      </c>
      <c r="D328" s="355" t="s">
        <v>1413</v>
      </c>
      <c r="E328" s="355" t="s">
        <v>1414</v>
      </c>
      <c r="F328" s="237" t="s">
        <v>244</v>
      </c>
      <c r="G328" s="356">
        <v>170.47</v>
      </c>
      <c r="H328" s="356"/>
      <c r="I328" s="16">
        <f t="shared" si="8"/>
        <v>170.47</v>
      </c>
      <c r="J328" s="360"/>
      <c r="K328" s="110" t="s">
        <v>1403</v>
      </c>
      <c r="L328" s="53"/>
      <c r="M328" s="309"/>
    </row>
    <row r="329" spans="1:13" s="8" customFormat="1" ht="22.9" hidden="1" customHeight="1" x14ac:dyDescent="0.35">
      <c r="A329" s="209">
        <v>1516</v>
      </c>
      <c r="B329" s="237" t="s">
        <v>1469</v>
      </c>
      <c r="C329" s="237" t="s">
        <v>379</v>
      </c>
      <c r="D329" s="355" t="s">
        <v>1415</v>
      </c>
      <c r="E329" s="355" t="s">
        <v>1416</v>
      </c>
      <c r="F329" s="237" t="s">
        <v>244</v>
      </c>
      <c r="G329" s="356">
        <v>176.96</v>
      </c>
      <c r="H329" s="356"/>
      <c r="I329" s="16">
        <f t="shared" si="8"/>
        <v>176.96</v>
      </c>
      <c r="J329" s="360"/>
      <c r="K329" s="110" t="s">
        <v>1403</v>
      </c>
      <c r="L329" s="53"/>
      <c r="M329" s="309"/>
    </row>
    <row r="330" spans="1:13" s="8" customFormat="1" ht="22.9" hidden="1" customHeight="1" x14ac:dyDescent="0.35">
      <c r="A330" s="209">
        <v>1516</v>
      </c>
      <c r="B330" s="237" t="s">
        <v>1470</v>
      </c>
      <c r="C330" s="237" t="s">
        <v>379</v>
      </c>
      <c r="D330" s="355" t="s">
        <v>1415</v>
      </c>
      <c r="E330" s="355" t="s">
        <v>1416</v>
      </c>
      <c r="F330" s="237" t="s">
        <v>244</v>
      </c>
      <c r="G330" s="356">
        <v>176.96</v>
      </c>
      <c r="H330" s="356"/>
      <c r="I330" s="16">
        <f t="shared" si="8"/>
        <v>176.96</v>
      </c>
      <c r="J330" s="360"/>
      <c r="K330" s="110" t="s">
        <v>1403</v>
      </c>
      <c r="L330" s="53"/>
      <c r="M330" s="309"/>
    </row>
    <row r="331" spans="1:13" s="8" customFormat="1" ht="22.9" hidden="1" customHeight="1" x14ac:dyDescent="0.35">
      <c r="A331" s="209">
        <v>1516</v>
      </c>
      <c r="B331" s="237" t="s">
        <v>1471</v>
      </c>
      <c r="C331" s="237" t="s">
        <v>379</v>
      </c>
      <c r="D331" s="355" t="s">
        <v>1417</v>
      </c>
      <c r="E331" s="355" t="s">
        <v>1418</v>
      </c>
      <c r="F331" s="237" t="s">
        <v>244</v>
      </c>
      <c r="G331" s="356">
        <v>169.06</v>
      </c>
      <c r="H331" s="356"/>
      <c r="I331" s="16">
        <f t="shared" si="8"/>
        <v>169.06</v>
      </c>
      <c r="J331" s="360"/>
      <c r="K331" s="110" t="s">
        <v>1403</v>
      </c>
      <c r="L331" s="53"/>
      <c r="M331" s="309"/>
    </row>
    <row r="332" spans="1:13" s="8" customFormat="1" ht="22.9" hidden="1" customHeight="1" x14ac:dyDescent="0.35">
      <c r="A332" s="209">
        <v>1516</v>
      </c>
      <c r="B332" s="237" t="s">
        <v>1472</v>
      </c>
      <c r="C332" s="237" t="s">
        <v>379</v>
      </c>
      <c r="D332" s="355" t="s">
        <v>1417</v>
      </c>
      <c r="E332" s="355" t="s">
        <v>1418</v>
      </c>
      <c r="F332" s="237" t="s">
        <v>244</v>
      </c>
      <c r="G332" s="356">
        <v>169.06</v>
      </c>
      <c r="H332" s="356"/>
      <c r="I332" s="16">
        <f t="shared" si="8"/>
        <v>169.06</v>
      </c>
      <c r="J332" s="360"/>
      <c r="K332" s="110" t="s">
        <v>1403</v>
      </c>
      <c r="L332" s="53"/>
      <c r="M332" s="309"/>
    </row>
    <row r="333" spans="1:13" s="8" customFormat="1" ht="22.9" hidden="1" customHeight="1" x14ac:dyDescent="0.35">
      <c r="A333" s="209">
        <v>1516</v>
      </c>
      <c r="B333" s="237" t="s">
        <v>1473</v>
      </c>
      <c r="C333" s="237" t="s">
        <v>379</v>
      </c>
      <c r="D333" s="355" t="s">
        <v>1417</v>
      </c>
      <c r="E333" s="355" t="s">
        <v>1418</v>
      </c>
      <c r="F333" s="237" t="s">
        <v>244</v>
      </c>
      <c r="G333" s="356">
        <v>169.06</v>
      </c>
      <c r="H333" s="356"/>
      <c r="I333" s="16">
        <f t="shared" si="8"/>
        <v>169.06</v>
      </c>
      <c r="J333" s="360"/>
      <c r="K333" s="110" t="s">
        <v>1403</v>
      </c>
      <c r="L333" s="53"/>
      <c r="M333" s="309"/>
    </row>
    <row r="334" spans="1:13" s="8" customFormat="1" ht="22.9" hidden="1" customHeight="1" x14ac:dyDescent="0.35">
      <c r="A334" s="209">
        <v>1516</v>
      </c>
      <c r="B334" s="237" t="s">
        <v>1474</v>
      </c>
      <c r="C334" s="237" t="s">
        <v>379</v>
      </c>
      <c r="D334" s="355" t="s">
        <v>1417</v>
      </c>
      <c r="E334" s="355" t="s">
        <v>1418</v>
      </c>
      <c r="F334" s="237" t="s">
        <v>244</v>
      </c>
      <c r="G334" s="356">
        <v>169.06</v>
      </c>
      <c r="H334" s="356"/>
      <c r="I334" s="16">
        <f t="shared" si="8"/>
        <v>169.06</v>
      </c>
      <c r="J334" s="360"/>
      <c r="K334" s="110" t="s">
        <v>1403</v>
      </c>
      <c r="L334" s="53"/>
      <c r="M334" s="309"/>
    </row>
    <row r="335" spans="1:13" s="8" customFormat="1" ht="22.9" hidden="1" customHeight="1" x14ac:dyDescent="0.35">
      <c r="A335" s="209">
        <v>1516</v>
      </c>
      <c r="B335" s="237" t="s">
        <v>1475</v>
      </c>
      <c r="C335" s="237" t="s">
        <v>379</v>
      </c>
      <c r="D335" s="355" t="s">
        <v>1417</v>
      </c>
      <c r="E335" s="355" t="s">
        <v>1418</v>
      </c>
      <c r="F335" s="237" t="s">
        <v>244</v>
      </c>
      <c r="G335" s="356">
        <v>169.06</v>
      </c>
      <c r="H335" s="356"/>
      <c r="I335" s="16">
        <f t="shared" si="8"/>
        <v>169.06</v>
      </c>
      <c r="J335" s="360"/>
      <c r="K335" s="110" t="s">
        <v>1403</v>
      </c>
      <c r="L335" s="53"/>
      <c r="M335" s="309"/>
    </row>
    <row r="336" spans="1:13" s="8" customFormat="1" ht="22.9" hidden="1" customHeight="1" x14ac:dyDescent="0.35">
      <c r="A336" s="209">
        <v>1516</v>
      </c>
      <c r="B336" s="237" t="s">
        <v>1476</v>
      </c>
      <c r="C336" s="237" t="s">
        <v>379</v>
      </c>
      <c r="D336" s="355" t="s">
        <v>1417</v>
      </c>
      <c r="E336" s="355" t="s">
        <v>1418</v>
      </c>
      <c r="F336" s="237" t="s">
        <v>244</v>
      </c>
      <c r="G336" s="356">
        <v>169.06</v>
      </c>
      <c r="H336" s="356"/>
      <c r="I336" s="16">
        <f t="shared" si="8"/>
        <v>169.06</v>
      </c>
      <c r="J336" s="360"/>
      <c r="K336" s="110" t="s">
        <v>1403</v>
      </c>
      <c r="L336" s="53"/>
      <c r="M336" s="309"/>
    </row>
    <row r="337" spans="1:13" s="8" customFormat="1" ht="22.9" hidden="1" customHeight="1" x14ac:dyDescent="0.35">
      <c r="A337" s="209">
        <v>1516</v>
      </c>
      <c r="B337" s="237" t="s">
        <v>1477</v>
      </c>
      <c r="C337" s="237" t="s">
        <v>379</v>
      </c>
      <c r="D337" s="355" t="s">
        <v>1417</v>
      </c>
      <c r="E337" s="355" t="s">
        <v>1418</v>
      </c>
      <c r="F337" s="237" t="s">
        <v>244</v>
      </c>
      <c r="G337" s="356">
        <v>169.06</v>
      </c>
      <c r="H337" s="356"/>
      <c r="I337" s="16">
        <f t="shared" si="8"/>
        <v>169.06</v>
      </c>
      <c r="J337" s="360"/>
      <c r="K337" s="110" t="s">
        <v>1403</v>
      </c>
      <c r="L337" s="53"/>
      <c r="M337" s="309"/>
    </row>
    <row r="338" spans="1:13" s="8" customFormat="1" ht="22.9" hidden="1" customHeight="1" x14ac:dyDescent="0.35">
      <c r="A338" s="209">
        <v>1516</v>
      </c>
      <c r="B338" s="237" t="s">
        <v>1478</v>
      </c>
      <c r="C338" s="237" t="s">
        <v>379</v>
      </c>
      <c r="D338" s="355" t="s">
        <v>1409</v>
      </c>
      <c r="E338" s="355" t="s">
        <v>1410</v>
      </c>
      <c r="F338" s="237" t="s">
        <v>244</v>
      </c>
      <c r="G338" s="356">
        <v>169.99</v>
      </c>
      <c r="H338" s="356"/>
      <c r="I338" s="16">
        <f t="shared" si="8"/>
        <v>169.99</v>
      </c>
      <c r="J338" s="360"/>
      <c r="K338" s="110" t="s">
        <v>1403</v>
      </c>
      <c r="L338" s="53"/>
      <c r="M338" s="309"/>
    </row>
    <row r="339" spans="1:13" s="8" customFormat="1" ht="22.9" hidden="1" customHeight="1" x14ac:dyDescent="0.35">
      <c r="A339" s="209">
        <v>1516</v>
      </c>
      <c r="B339" s="237" t="s">
        <v>1479</v>
      </c>
      <c r="C339" s="237" t="s">
        <v>379</v>
      </c>
      <c r="D339" s="355" t="s">
        <v>1409</v>
      </c>
      <c r="E339" s="355" t="s">
        <v>1410</v>
      </c>
      <c r="F339" s="237" t="s">
        <v>244</v>
      </c>
      <c r="G339" s="356">
        <v>169.99</v>
      </c>
      <c r="H339" s="356"/>
      <c r="I339" s="16">
        <f t="shared" si="8"/>
        <v>169.99</v>
      </c>
      <c r="J339" s="360"/>
      <c r="K339" s="110" t="s">
        <v>1403</v>
      </c>
      <c r="L339" s="53"/>
      <c r="M339" s="309"/>
    </row>
    <row r="340" spans="1:13" s="8" customFormat="1" ht="22.9" hidden="1" customHeight="1" x14ac:dyDescent="0.35">
      <c r="A340" s="209">
        <v>1516</v>
      </c>
      <c r="B340" s="237" t="s">
        <v>1480</v>
      </c>
      <c r="C340" s="237" t="s">
        <v>379</v>
      </c>
      <c r="D340" s="355" t="s">
        <v>1409</v>
      </c>
      <c r="E340" s="355" t="s">
        <v>1410</v>
      </c>
      <c r="F340" s="237" t="s">
        <v>244</v>
      </c>
      <c r="G340" s="356">
        <v>172.36</v>
      </c>
      <c r="H340" s="356"/>
      <c r="I340" s="16">
        <f t="shared" si="8"/>
        <v>172.36</v>
      </c>
      <c r="J340" s="360"/>
      <c r="K340" s="110" t="s">
        <v>1403</v>
      </c>
      <c r="L340" s="53"/>
      <c r="M340" s="309"/>
    </row>
    <row r="341" spans="1:13" s="8" customFormat="1" ht="22.9" hidden="1" customHeight="1" x14ac:dyDescent="0.35">
      <c r="A341" s="209">
        <v>1516</v>
      </c>
      <c r="B341" s="237" t="s">
        <v>1481</v>
      </c>
      <c r="C341" s="237" t="s">
        <v>379</v>
      </c>
      <c r="D341" s="355" t="s">
        <v>1409</v>
      </c>
      <c r="E341" s="355" t="s">
        <v>1410</v>
      </c>
      <c r="F341" s="237" t="s">
        <v>244</v>
      </c>
      <c r="G341" s="356">
        <v>172.36</v>
      </c>
      <c r="H341" s="356"/>
      <c r="I341" s="16">
        <f t="shared" si="8"/>
        <v>172.36</v>
      </c>
      <c r="J341" s="360"/>
      <c r="K341" s="110" t="s">
        <v>1403</v>
      </c>
      <c r="L341" s="53"/>
      <c r="M341" s="309"/>
    </row>
    <row r="342" spans="1:13" s="8" customFormat="1" ht="22.9" hidden="1" customHeight="1" x14ac:dyDescent="0.35">
      <c r="A342" s="209">
        <v>1516</v>
      </c>
      <c r="B342" s="237" t="s">
        <v>1482</v>
      </c>
      <c r="C342" s="237" t="s">
        <v>379</v>
      </c>
      <c r="D342" s="355" t="s">
        <v>1409</v>
      </c>
      <c r="E342" s="355" t="s">
        <v>1410</v>
      </c>
      <c r="F342" s="237" t="s">
        <v>244</v>
      </c>
      <c r="G342" s="356">
        <v>172.36</v>
      </c>
      <c r="H342" s="356"/>
      <c r="I342" s="16">
        <f t="shared" si="8"/>
        <v>172.36</v>
      </c>
      <c r="J342" s="360"/>
      <c r="K342" s="110" t="s">
        <v>1403</v>
      </c>
      <c r="L342" s="53"/>
      <c r="M342" s="309"/>
    </row>
    <row r="343" spans="1:13" s="8" customFormat="1" ht="22.9" hidden="1" customHeight="1" x14ac:dyDescent="0.35">
      <c r="A343" s="209">
        <v>1516</v>
      </c>
      <c r="B343" s="237" t="s">
        <v>1483</v>
      </c>
      <c r="C343" s="237" t="s">
        <v>379</v>
      </c>
      <c r="D343" s="355" t="s">
        <v>1409</v>
      </c>
      <c r="E343" s="355" t="s">
        <v>1410</v>
      </c>
      <c r="F343" s="237" t="s">
        <v>244</v>
      </c>
      <c r="G343" s="356">
        <v>172.36</v>
      </c>
      <c r="H343" s="356"/>
      <c r="I343" s="16">
        <f t="shared" si="8"/>
        <v>172.36</v>
      </c>
      <c r="J343" s="360"/>
      <c r="K343" s="110" t="s">
        <v>1403</v>
      </c>
      <c r="L343" s="53"/>
      <c r="M343" s="309"/>
    </row>
    <row r="344" spans="1:13" s="8" customFormat="1" ht="22.9" hidden="1" customHeight="1" x14ac:dyDescent="0.35">
      <c r="A344" s="209">
        <v>1516</v>
      </c>
      <c r="B344" s="237" t="s">
        <v>1484</v>
      </c>
      <c r="C344" s="237" t="s">
        <v>379</v>
      </c>
      <c r="D344" s="355" t="s">
        <v>1409</v>
      </c>
      <c r="E344" s="355" t="s">
        <v>1410</v>
      </c>
      <c r="F344" s="237" t="s">
        <v>244</v>
      </c>
      <c r="G344" s="356">
        <v>172.36</v>
      </c>
      <c r="H344" s="356"/>
      <c r="I344" s="16">
        <f t="shared" ref="I344:I353" si="9">G344-H344</f>
        <v>172.36</v>
      </c>
      <c r="J344" s="360"/>
      <c r="K344" s="110" t="s">
        <v>1403</v>
      </c>
      <c r="L344" s="53"/>
      <c r="M344" s="309"/>
    </row>
    <row r="345" spans="1:13" s="8" customFormat="1" ht="22.9" hidden="1" customHeight="1" x14ac:dyDescent="0.35">
      <c r="A345" s="209">
        <v>1516</v>
      </c>
      <c r="B345" s="237" t="s">
        <v>1485</v>
      </c>
      <c r="C345" s="237" t="s">
        <v>379</v>
      </c>
      <c r="D345" s="355" t="s">
        <v>1409</v>
      </c>
      <c r="E345" s="355" t="s">
        <v>1410</v>
      </c>
      <c r="F345" s="237" t="s">
        <v>244</v>
      </c>
      <c r="G345" s="356">
        <v>169.99</v>
      </c>
      <c r="H345" s="356"/>
      <c r="I345" s="16">
        <f t="shared" si="9"/>
        <v>169.99</v>
      </c>
      <c r="J345" s="360"/>
      <c r="K345" s="110" t="s">
        <v>1403</v>
      </c>
      <c r="L345" s="53"/>
      <c r="M345" s="309"/>
    </row>
    <row r="346" spans="1:13" s="8" customFormat="1" ht="22.9" hidden="1" customHeight="1" x14ac:dyDescent="0.35">
      <c r="A346" s="209">
        <v>1516</v>
      </c>
      <c r="B346" s="237" t="s">
        <v>1486</v>
      </c>
      <c r="C346" s="237" t="s">
        <v>379</v>
      </c>
      <c r="D346" s="355" t="s">
        <v>1409</v>
      </c>
      <c r="E346" s="355" t="s">
        <v>1410</v>
      </c>
      <c r="F346" s="237" t="s">
        <v>244</v>
      </c>
      <c r="G346" s="356">
        <v>169.99</v>
      </c>
      <c r="H346" s="356"/>
      <c r="I346" s="16">
        <f t="shared" si="9"/>
        <v>169.99</v>
      </c>
      <c r="J346" s="360"/>
      <c r="K346" s="110" t="s">
        <v>1403</v>
      </c>
      <c r="L346" s="53"/>
      <c r="M346" s="309"/>
    </row>
    <row r="347" spans="1:13" s="8" customFormat="1" ht="22.9" hidden="1" customHeight="1" x14ac:dyDescent="0.35">
      <c r="A347" s="209">
        <v>1516</v>
      </c>
      <c r="B347" s="237" t="s">
        <v>1487</v>
      </c>
      <c r="C347" s="237" t="s">
        <v>379</v>
      </c>
      <c r="D347" s="355" t="s">
        <v>1409</v>
      </c>
      <c r="E347" s="355" t="s">
        <v>1410</v>
      </c>
      <c r="F347" s="237" t="s">
        <v>244</v>
      </c>
      <c r="G347" s="356">
        <v>172.36</v>
      </c>
      <c r="H347" s="356"/>
      <c r="I347" s="16">
        <f t="shared" si="9"/>
        <v>172.36</v>
      </c>
      <c r="J347" s="360"/>
      <c r="K347" s="110" t="s">
        <v>1403</v>
      </c>
      <c r="L347" s="53"/>
      <c r="M347" s="309"/>
    </row>
    <row r="348" spans="1:13" s="8" customFormat="1" ht="22.9" hidden="1" customHeight="1" x14ac:dyDescent="0.35">
      <c r="A348" s="209">
        <v>1516</v>
      </c>
      <c r="B348" s="237" t="s">
        <v>1488</v>
      </c>
      <c r="C348" s="237" t="s">
        <v>379</v>
      </c>
      <c r="D348" s="355" t="s">
        <v>1409</v>
      </c>
      <c r="E348" s="355" t="s">
        <v>1410</v>
      </c>
      <c r="F348" s="237" t="s">
        <v>244</v>
      </c>
      <c r="G348" s="356">
        <v>172.36</v>
      </c>
      <c r="H348" s="356"/>
      <c r="I348" s="16">
        <f t="shared" si="9"/>
        <v>172.36</v>
      </c>
      <c r="J348" s="360"/>
      <c r="K348" s="110" t="s">
        <v>1403</v>
      </c>
      <c r="L348" s="53"/>
      <c r="M348" s="309"/>
    </row>
    <row r="349" spans="1:13" s="8" customFormat="1" ht="22.9" hidden="1" customHeight="1" x14ac:dyDescent="0.35">
      <c r="A349" s="209">
        <v>1516</v>
      </c>
      <c r="B349" s="237" t="s">
        <v>1489</v>
      </c>
      <c r="C349" s="237" t="s">
        <v>379</v>
      </c>
      <c r="D349" s="355" t="s">
        <v>1409</v>
      </c>
      <c r="E349" s="355" t="s">
        <v>1410</v>
      </c>
      <c r="F349" s="237" t="s">
        <v>244</v>
      </c>
      <c r="G349" s="356">
        <v>172.36</v>
      </c>
      <c r="H349" s="356"/>
      <c r="I349" s="16">
        <f t="shared" si="9"/>
        <v>172.36</v>
      </c>
      <c r="J349" s="360"/>
      <c r="K349" s="110" t="s">
        <v>1403</v>
      </c>
      <c r="L349" s="53"/>
      <c r="M349" s="309"/>
    </row>
    <row r="350" spans="1:13" s="8" customFormat="1" ht="22.9" hidden="1" customHeight="1" x14ac:dyDescent="0.35">
      <c r="A350" s="209">
        <v>1516</v>
      </c>
      <c r="B350" s="237" t="s">
        <v>1490</v>
      </c>
      <c r="C350" s="237" t="s">
        <v>379</v>
      </c>
      <c r="D350" s="355" t="s">
        <v>1409</v>
      </c>
      <c r="E350" s="355" t="s">
        <v>1410</v>
      </c>
      <c r="F350" s="237" t="s">
        <v>244</v>
      </c>
      <c r="G350" s="356">
        <v>168.22</v>
      </c>
      <c r="H350" s="356"/>
      <c r="I350" s="16">
        <f t="shared" si="9"/>
        <v>168.22</v>
      </c>
      <c r="J350" s="360"/>
      <c r="K350" s="110" t="s">
        <v>1403</v>
      </c>
      <c r="L350" s="53"/>
      <c r="M350" s="309"/>
    </row>
    <row r="351" spans="1:13" s="8" customFormat="1" ht="22.9" hidden="1" customHeight="1" x14ac:dyDescent="0.35">
      <c r="A351" s="209">
        <v>1516</v>
      </c>
      <c r="B351" s="237" t="s">
        <v>1491</v>
      </c>
      <c r="C351" s="237" t="s">
        <v>379</v>
      </c>
      <c r="D351" s="355" t="s">
        <v>1409</v>
      </c>
      <c r="E351" s="355" t="s">
        <v>1410</v>
      </c>
      <c r="F351" s="237" t="s">
        <v>244</v>
      </c>
      <c r="G351" s="356">
        <v>168.22</v>
      </c>
      <c r="H351" s="356"/>
      <c r="I351" s="16">
        <f t="shared" si="9"/>
        <v>168.22</v>
      </c>
      <c r="J351" s="360"/>
      <c r="K351" s="110" t="s">
        <v>1403</v>
      </c>
      <c r="L351" s="53"/>
      <c r="M351" s="309"/>
    </row>
    <row r="352" spans="1:13" s="8" customFormat="1" ht="22.9" hidden="1" customHeight="1" x14ac:dyDescent="0.35">
      <c r="A352" s="209">
        <v>1516</v>
      </c>
      <c r="B352" s="440" t="s">
        <v>1764</v>
      </c>
      <c r="C352" s="440" t="s">
        <v>379</v>
      </c>
      <c r="D352" s="441" t="s">
        <v>1754</v>
      </c>
      <c r="E352" s="441" t="s">
        <v>1755</v>
      </c>
      <c r="F352" s="440" t="s">
        <v>263</v>
      </c>
      <c r="G352" s="442">
        <v>164.33</v>
      </c>
      <c r="H352" s="442"/>
      <c r="I352" s="443">
        <f t="shared" si="9"/>
        <v>164.33</v>
      </c>
      <c r="J352" s="444"/>
      <c r="K352" s="110"/>
      <c r="L352" s="53"/>
      <c r="M352" s="309"/>
    </row>
    <row r="353" spans="1:13" s="8" customFormat="1" ht="22.9" hidden="1" customHeight="1" x14ac:dyDescent="0.35">
      <c r="A353" s="209">
        <v>1516</v>
      </c>
      <c r="B353" s="440" t="s">
        <v>1765</v>
      </c>
      <c r="C353" s="440" t="s">
        <v>379</v>
      </c>
      <c r="D353" s="441" t="s">
        <v>1754</v>
      </c>
      <c r="E353" s="441" t="s">
        <v>1755</v>
      </c>
      <c r="F353" s="440" t="s">
        <v>301</v>
      </c>
      <c r="G353" s="442">
        <v>66.97</v>
      </c>
      <c r="H353" s="442"/>
      <c r="I353" s="443">
        <f t="shared" si="9"/>
        <v>66.97</v>
      </c>
      <c r="J353" s="444"/>
      <c r="K353" s="110"/>
      <c r="L353" s="53"/>
      <c r="M353" s="309"/>
    </row>
    <row r="354" spans="1:13" s="134" customFormat="1" ht="22.9" hidden="1" customHeight="1" x14ac:dyDescent="0.35">
      <c r="A354" s="210"/>
      <c r="B354" s="10"/>
      <c r="C354" s="237" t="s">
        <v>379</v>
      </c>
      <c r="D354" s="11"/>
      <c r="E354" s="11"/>
      <c r="F354" s="10"/>
      <c r="G354" s="12"/>
      <c r="H354" s="362" t="s">
        <v>782</v>
      </c>
      <c r="I354" s="226">
        <f>SUBTOTAL(9,I215:I353)</f>
        <v>0</v>
      </c>
      <c r="J354" s="361"/>
      <c r="K354" s="195"/>
      <c r="L354" s="130"/>
      <c r="M354" s="312"/>
    </row>
    <row r="355" spans="1:13" s="8" customFormat="1" ht="22.9" hidden="1" customHeight="1" thickBot="1" x14ac:dyDescent="0.4">
      <c r="A355" s="403">
        <v>1528</v>
      </c>
      <c r="B355" s="404" t="s">
        <v>172</v>
      </c>
      <c r="C355" s="404" t="s">
        <v>173</v>
      </c>
      <c r="D355" s="404"/>
      <c r="E355" s="404" t="s">
        <v>174</v>
      </c>
      <c r="F355" s="404" t="s">
        <v>25</v>
      </c>
      <c r="G355" s="181">
        <v>180.91</v>
      </c>
      <c r="H355" s="181"/>
      <c r="I355" s="23">
        <v>180.91</v>
      </c>
      <c r="J355" s="53"/>
      <c r="K355" s="73" t="s">
        <v>812</v>
      </c>
      <c r="L355" s="474" t="s">
        <v>1638</v>
      </c>
      <c r="M355" s="309"/>
    </row>
    <row r="356" spans="1:13" s="8" customFormat="1" ht="22.9" hidden="1" customHeight="1" thickBot="1" x14ac:dyDescent="0.4">
      <c r="A356" s="403">
        <v>1528</v>
      </c>
      <c r="B356" s="404" t="s">
        <v>175</v>
      </c>
      <c r="C356" s="404" t="s">
        <v>173</v>
      </c>
      <c r="D356" s="404"/>
      <c r="E356" s="404" t="s">
        <v>174</v>
      </c>
      <c r="F356" s="404" t="s">
        <v>25</v>
      </c>
      <c r="G356" s="181">
        <v>403.2</v>
      </c>
      <c r="H356" s="181"/>
      <c r="I356" s="23">
        <v>403.2</v>
      </c>
      <c r="J356" s="53"/>
      <c r="K356" s="73" t="s">
        <v>812</v>
      </c>
      <c r="L356" s="475"/>
      <c r="M356" s="309"/>
    </row>
    <row r="357" spans="1:13" s="8" customFormat="1" ht="22.9" hidden="1" customHeight="1" thickBot="1" x14ac:dyDescent="0.4">
      <c r="A357" s="403">
        <v>1528</v>
      </c>
      <c r="B357" s="404" t="s">
        <v>176</v>
      </c>
      <c r="C357" s="404" t="s">
        <v>173</v>
      </c>
      <c r="D357" s="404"/>
      <c r="E357" s="404" t="s">
        <v>174</v>
      </c>
      <c r="F357" s="404" t="s">
        <v>25</v>
      </c>
      <c r="G357" s="181">
        <v>403.2</v>
      </c>
      <c r="H357" s="181"/>
      <c r="I357" s="23">
        <v>403.2</v>
      </c>
      <c r="J357" s="53"/>
      <c r="K357" s="73" t="s">
        <v>812</v>
      </c>
      <c r="L357" s="476"/>
      <c r="M357" s="309"/>
    </row>
    <row r="358" spans="1:13" s="8" customFormat="1" ht="22.9" hidden="1" customHeight="1" x14ac:dyDescent="0.35">
      <c r="A358" s="405"/>
      <c r="B358" s="406"/>
      <c r="C358" s="404" t="s">
        <v>173</v>
      </c>
      <c r="D358" s="406"/>
      <c r="E358" s="406"/>
      <c r="F358" s="406"/>
      <c r="G358" s="404"/>
      <c r="H358" s="407" t="s">
        <v>782</v>
      </c>
      <c r="I358" s="190">
        <f>SUM(I355:I357)</f>
        <v>987.31</v>
      </c>
      <c r="J358" s="53"/>
      <c r="K358" s="68"/>
      <c r="L358" s="53"/>
      <c r="M358" s="309"/>
    </row>
    <row r="359" spans="1:13" s="8" customFormat="1" ht="22.9" hidden="1" customHeight="1" thickBot="1" x14ac:dyDescent="0.4">
      <c r="A359" s="78">
        <v>1649</v>
      </c>
      <c r="B359" s="21" t="s">
        <v>223</v>
      </c>
      <c r="C359" s="21" t="s">
        <v>203</v>
      </c>
      <c r="D359" s="21" t="s">
        <v>224</v>
      </c>
      <c r="E359" s="21" t="s">
        <v>225</v>
      </c>
      <c r="F359" s="21" t="s">
        <v>9</v>
      </c>
      <c r="G359" s="22">
        <v>38.799999999999997</v>
      </c>
      <c r="H359" s="22"/>
      <c r="I359" s="23">
        <v>38.799999999999997</v>
      </c>
      <c r="J359" s="53"/>
      <c r="K359" s="73" t="s">
        <v>815</v>
      </c>
      <c r="L359" s="463" t="s">
        <v>1687</v>
      </c>
      <c r="M359" s="309"/>
    </row>
    <row r="360" spans="1:13" s="8" customFormat="1" ht="22.9" hidden="1" customHeight="1" thickBot="1" x14ac:dyDescent="0.4">
      <c r="A360" s="78">
        <v>1649</v>
      </c>
      <c r="B360" s="21" t="s">
        <v>226</v>
      </c>
      <c r="C360" s="21" t="s">
        <v>203</v>
      </c>
      <c r="D360" s="21" t="s">
        <v>227</v>
      </c>
      <c r="E360" s="21" t="s">
        <v>228</v>
      </c>
      <c r="F360" s="21" t="s">
        <v>9</v>
      </c>
      <c r="G360" s="22">
        <v>295.85000000000002</v>
      </c>
      <c r="H360" s="22"/>
      <c r="I360" s="23">
        <v>295.85000000000002</v>
      </c>
      <c r="J360" s="53"/>
      <c r="K360" s="73" t="s">
        <v>815</v>
      </c>
      <c r="L360" s="466"/>
      <c r="M360" s="309"/>
    </row>
    <row r="361" spans="1:13" s="8" customFormat="1" ht="22.9" hidden="1" customHeight="1" thickBot="1" x14ac:dyDescent="0.4">
      <c r="A361" s="78">
        <v>1649</v>
      </c>
      <c r="B361" s="21" t="s">
        <v>791</v>
      </c>
      <c r="C361" s="21" t="s">
        <v>203</v>
      </c>
      <c r="D361" s="21" t="s">
        <v>805</v>
      </c>
      <c r="E361" s="21" t="s">
        <v>807</v>
      </c>
      <c r="F361" s="21" t="s">
        <v>25</v>
      </c>
      <c r="G361" s="22">
        <v>246.38</v>
      </c>
      <c r="H361" s="22">
        <v>246</v>
      </c>
      <c r="I361" s="23">
        <f>G361-H361</f>
        <v>0.37999999999999545</v>
      </c>
      <c r="J361" s="53"/>
      <c r="K361" s="73" t="s">
        <v>815</v>
      </c>
      <c r="L361" s="466"/>
      <c r="M361" s="309"/>
    </row>
    <row r="362" spans="1:13" s="8" customFormat="1" ht="22.9" hidden="1" customHeight="1" thickBot="1" x14ac:dyDescent="0.4">
      <c r="A362" s="78">
        <v>1649</v>
      </c>
      <c r="B362" s="21" t="s">
        <v>792</v>
      </c>
      <c r="C362" s="21" t="s">
        <v>203</v>
      </c>
      <c r="D362" s="21" t="s">
        <v>806</v>
      </c>
      <c r="E362" s="21" t="s">
        <v>808</v>
      </c>
      <c r="F362" s="21" t="s">
        <v>25</v>
      </c>
      <c r="G362" s="22">
        <v>48.02</v>
      </c>
      <c r="H362" s="22"/>
      <c r="I362" s="23">
        <f>G362-H362</f>
        <v>48.02</v>
      </c>
      <c r="J362" s="53"/>
      <c r="K362" s="73" t="s">
        <v>815</v>
      </c>
      <c r="L362" s="466"/>
      <c r="M362" s="309"/>
    </row>
    <row r="363" spans="1:13" s="8" customFormat="1" ht="22.9" hidden="1" customHeight="1" thickBot="1" x14ac:dyDescent="0.4">
      <c r="A363" s="78">
        <v>1649</v>
      </c>
      <c r="B363" s="21" t="s">
        <v>793</v>
      </c>
      <c r="C363" s="21" t="s">
        <v>203</v>
      </c>
      <c r="D363" s="21" t="s">
        <v>227</v>
      </c>
      <c r="E363" s="21" t="s">
        <v>809</v>
      </c>
      <c r="F363" s="21" t="s">
        <v>25</v>
      </c>
      <c r="G363" s="22">
        <v>470.16</v>
      </c>
      <c r="H363" s="22"/>
      <c r="I363" s="23">
        <f>G363-H363</f>
        <v>470.16</v>
      </c>
      <c r="J363" s="53"/>
      <c r="K363" s="73" t="s">
        <v>815</v>
      </c>
      <c r="L363" s="466"/>
      <c r="M363" s="309"/>
    </row>
    <row r="364" spans="1:13" s="8" customFormat="1" ht="22.9" hidden="1" customHeight="1" thickBot="1" x14ac:dyDescent="0.4">
      <c r="A364" s="199">
        <v>1649</v>
      </c>
      <c r="B364" s="21" t="s">
        <v>202</v>
      </c>
      <c r="C364" s="21" t="s">
        <v>203</v>
      </c>
      <c r="D364" s="21" t="s">
        <v>19</v>
      </c>
      <c r="E364" s="21" t="s">
        <v>20</v>
      </c>
      <c r="F364" s="21" t="s">
        <v>16</v>
      </c>
      <c r="G364" s="22">
        <v>49.33</v>
      </c>
      <c r="H364" s="22"/>
      <c r="I364" s="23">
        <v>49.33</v>
      </c>
      <c r="J364" s="53"/>
      <c r="K364" s="73" t="s">
        <v>815</v>
      </c>
      <c r="L364" s="466"/>
      <c r="M364" s="309"/>
    </row>
    <row r="365" spans="1:13" s="8" customFormat="1" ht="22.9" hidden="1" customHeight="1" thickBot="1" x14ac:dyDescent="0.4">
      <c r="A365" s="78">
        <v>1649</v>
      </c>
      <c r="B365" s="21" t="s">
        <v>229</v>
      </c>
      <c r="C365" s="21" t="s">
        <v>203</v>
      </c>
      <c r="D365" s="21" t="s">
        <v>214</v>
      </c>
      <c r="E365" s="21" t="s">
        <v>215</v>
      </c>
      <c r="F365" s="21" t="s">
        <v>16</v>
      </c>
      <c r="G365" s="22">
        <v>12.55</v>
      </c>
      <c r="H365" s="22"/>
      <c r="I365" s="23">
        <v>12.55</v>
      </c>
      <c r="J365" s="53"/>
      <c r="K365" s="73" t="s">
        <v>815</v>
      </c>
      <c r="L365" s="466"/>
      <c r="M365" s="309"/>
    </row>
    <row r="366" spans="1:13" s="8" customFormat="1" ht="22.9" hidden="1" customHeight="1" thickBot="1" x14ac:dyDescent="0.4">
      <c r="A366" s="78">
        <v>1649</v>
      </c>
      <c r="B366" s="21" t="s">
        <v>230</v>
      </c>
      <c r="C366" s="21" t="s">
        <v>203</v>
      </c>
      <c r="D366" s="21" t="s">
        <v>231</v>
      </c>
      <c r="E366" s="21" t="s">
        <v>232</v>
      </c>
      <c r="F366" s="21" t="s">
        <v>16</v>
      </c>
      <c r="G366" s="22">
        <v>1.1100000000000001</v>
      </c>
      <c r="H366" s="22"/>
      <c r="I366" s="23">
        <v>1.1100000000000001</v>
      </c>
      <c r="J366" s="53"/>
      <c r="K366" s="73" t="s">
        <v>815</v>
      </c>
      <c r="L366" s="466"/>
      <c r="M366" s="309"/>
    </row>
    <row r="367" spans="1:13" s="8" customFormat="1" ht="22.9" hidden="1" customHeight="1" thickBot="1" x14ac:dyDescent="0.4">
      <c r="A367" s="78">
        <v>1649</v>
      </c>
      <c r="B367" s="21" t="s">
        <v>233</v>
      </c>
      <c r="C367" s="21" t="s">
        <v>203</v>
      </c>
      <c r="D367" s="21" t="s">
        <v>217</v>
      </c>
      <c r="E367" s="21" t="s">
        <v>220</v>
      </c>
      <c r="F367" s="21" t="s">
        <v>16</v>
      </c>
      <c r="G367" s="22">
        <v>1.54</v>
      </c>
      <c r="H367" s="22"/>
      <c r="I367" s="23">
        <v>1.54</v>
      </c>
      <c r="J367" s="53"/>
      <c r="K367" s="73" t="s">
        <v>815</v>
      </c>
      <c r="L367" s="466"/>
      <c r="M367" s="309"/>
    </row>
    <row r="368" spans="1:13" s="8" customFormat="1" ht="22.9" hidden="1" customHeight="1" thickBot="1" x14ac:dyDescent="0.4">
      <c r="A368" s="78">
        <v>1649</v>
      </c>
      <c r="B368" s="21" t="s">
        <v>1002</v>
      </c>
      <c r="C368" s="21" t="s">
        <v>203</v>
      </c>
      <c r="D368" s="21" t="s">
        <v>217</v>
      </c>
      <c r="E368" s="21" t="s">
        <v>218</v>
      </c>
      <c r="F368" s="21" t="s">
        <v>16</v>
      </c>
      <c r="G368" s="22">
        <v>1.68</v>
      </c>
      <c r="H368" s="22"/>
      <c r="I368" s="23">
        <v>1.68</v>
      </c>
      <c r="J368" s="53"/>
      <c r="K368" s="73" t="s">
        <v>815</v>
      </c>
      <c r="L368" s="467"/>
      <c r="M368" s="309"/>
    </row>
    <row r="369" spans="1:13" s="8" customFormat="1" ht="22.9" hidden="1" customHeight="1" x14ac:dyDescent="0.35">
      <c r="A369" s="19"/>
      <c r="B369" s="53"/>
      <c r="C369" s="21" t="s">
        <v>203</v>
      </c>
      <c r="D369" s="53"/>
      <c r="E369" s="53"/>
      <c r="F369" s="53"/>
      <c r="G369" s="75"/>
      <c r="H369" s="54" t="s">
        <v>782</v>
      </c>
      <c r="I369" s="190">
        <f>SUM(I359:I368)</f>
        <v>919.42</v>
      </c>
      <c r="J369" s="53"/>
      <c r="K369" s="68"/>
      <c r="L369" s="53" t="s">
        <v>1119</v>
      </c>
      <c r="M369" s="309"/>
    </row>
    <row r="370" spans="1:13" s="8" customFormat="1" ht="22.9" hidden="1" customHeight="1" x14ac:dyDescent="0.35">
      <c r="A370" s="211">
        <v>1737</v>
      </c>
      <c r="B370" s="127" t="s">
        <v>955</v>
      </c>
      <c r="C370" s="127" t="s">
        <v>946</v>
      </c>
      <c r="D370" s="127" t="s">
        <v>884</v>
      </c>
      <c r="E370" s="127" t="s">
        <v>852</v>
      </c>
      <c r="F370" s="127" t="s">
        <v>932</v>
      </c>
      <c r="G370" s="92">
        <v>176.96</v>
      </c>
      <c r="H370" s="128"/>
      <c r="I370" s="129">
        <f t="shared" ref="I370:I433" si="10">G370-H370</f>
        <v>176.96</v>
      </c>
      <c r="J370" s="147" t="s">
        <v>989</v>
      </c>
      <c r="K370" s="110" t="s">
        <v>983</v>
      </c>
      <c r="L370" s="463" t="s">
        <v>1688</v>
      </c>
      <c r="M370" s="309"/>
    </row>
    <row r="371" spans="1:13" s="8" customFormat="1" ht="22.9" hidden="1" customHeight="1" x14ac:dyDescent="0.35">
      <c r="A371" s="211">
        <v>1737</v>
      </c>
      <c r="B371" s="127" t="s">
        <v>956</v>
      </c>
      <c r="C371" s="127" t="s">
        <v>946</v>
      </c>
      <c r="D371" s="127" t="s">
        <v>884</v>
      </c>
      <c r="E371" s="127" t="s">
        <v>852</v>
      </c>
      <c r="F371" s="127" t="s">
        <v>932</v>
      </c>
      <c r="G371" s="92">
        <v>176.96</v>
      </c>
      <c r="H371" s="128"/>
      <c r="I371" s="129">
        <f t="shared" si="10"/>
        <v>176.96</v>
      </c>
      <c r="J371" s="147" t="s">
        <v>989</v>
      </c>
      <c r="K371" s="110" t="s">
        <v>983</v>
      </c>
      <c r="L371" s="466"/>
      <c r="M371" s="309"/>
    </row>
    <row r="372" spans="1:13" s="8" customFormat="1" ht="22.9" hidden="1" customHeight="1" x14ac:dyDescent="0.35">
      <c r="A372" s="211">
        <v>1737</v>
      </c>
      <c r="B372" s="127" t="s">
        <v>957</v>
      </c>
      <c r="C372" s="127" t="s">
        <v>946</v>
      </c>
      <c r="D372" s="127" t="s">
        <v>884</v>
      </c>
      <c r="E372" s="127" t="s">
        <v>852</v>
      </c>
      <c r="F372" s="127" t="s">
        <v>932</v>
      </c>
      <c r="G372" s="92">
        <v>176.96</v>
      </c>
      <c r="H372" s="128"/>
      <c r="I372" s="129">
        <f t="shared" si="10"/>
        <v>176.96</v>
      </c>
      <c r="J372" s="147" t="s">
        <v>989</v>
      </c>
      <c r="K372" s="110" t="s">
        <v>983</v>
      </c>
      <c r="L372" s="466"/>
      <c r="M372" s="309"/>
    </row>
    <row r="373" spans="1:13" s="8" customFormat="1" ht="22.9" hidden="1" customHeight="1" x14ac:dyDescent="0.35">
      <c r="A373" s="211">
        <v>1737</v>
      </c>
      <c r="B373" s="127" t="s">
        <v>958</v>
      </c>
      <c r="C373" s="127" t="s">
        <v>946</v>
      </c>
      <c r="D373" s="127" t="s">
        <v>884</v>
      </c>
      <c r="E373" s="127" t="s">
        <v>852</v>
      </c>
      <c r="F373" s="127" t="s">
        <v>932</v>
      </c>
      <c r="G373" s="92">
        <v>176.96</v>
      </c>
      <c r="H373" s="128"/>
      <c r="I373" s="129">
        <f t="shared" si="10"/>
        <v>176.96</v>
      </c>
      <c r="J373" s="147" t="s">
        <v>989</v>
      </c>
      <c r="K373" s="110" t="s">
        <v>983</v>
      </c>
      <c r="L373" s="466"/>
      <c r="M373" s="309"/>
    </row>
    <row r="374" spans="1:13" s="8" customFormat="1" ht="22.9" hidden="1" customHeight="1" x14ac:dyDescent="0.35">
      <c r="A374" s="211">
        <v>1737</v>
      </c>
      <c r="B374" s="127" t="s">
        <v>959</v>
      </c>
      <c r="C374" s="127" t="s">
        <v>946</v>
      </c>
      <c r="D374" s="127" t="s">
        <v>884</v>
      </c>
      <c r="E374" s="127" t="s">
        <v>852</v>
      </c>
      <c r="F374" s="127" t="s">
        <v>932</v>
      </c>
      <c r="G374" s="92">
        <v>173.23</v>
      </c>
      <c r="H374" s="128"/>
      <c r="I374" s="129">
        <f t="shared" si="10"/>
        <v>173.23</v>
      </c>
      <c r="J374" s="147" t="s">
        <v>989</v>
      </c>
      <c r="K374" s="110" t="s">
        <v>983</v>
      </c>
      <c r="L374" s="466"/>
      <c r="M374" s="309"/>
    </row>
    <row r="375" spans="1:13" s="8" customFormat="1" ht="22.9" hidden="1" customHeight="1" x14ac:dyDescent="0.35">
      <c r="A375" s="211">
        <v>1737</v>
      </c>
      <c r="B375" s="127" t="s">
        <v>960</v>
      </c>
      <c r="C375" s="127" t="s">
        <v>946</v>
      </c>
      <c r="D375" s="127" t="s">
        <v>884</v>
      </c>
      <c r="E375" s="127" t="s">
        <v>852</v>
      </c>
      <c r="F375" s="127" t="s">
        <v>932</v>
      </c>
      <c r="G375" s="92">
        <v>173.23</v>
      </c>
      <c r="H375" s="128"/>
      <c r="I375" s="129">
        <f t="shared" si="10"/>
        <v>173.23</v>
      </c>
      <c r="J375" s="147" t="s">
        <v>989</v>
      </c>
      <c r="K375" s="110" t="s">
        <v>983</v>
      </c>
      <c r="L375" s="466"/>
      <c r="M375" s="309"/>
    </row>
    <row r="376" spans="1:13" s="8" customFormat="1" ht="22.9" hidden="1" customHeight="1" x14ac:dyDescent="0.35">
      <c r="A376" s="211">
        <v>1737</v>
      </c>
      <c r="B376" s="127" t="s">
        <v>961</v>
      </c>
      <c r="C376" s="127" t="s">
        <v>946</v>
      </c>
      <c r="D376" s="127" t="s">
        <v>884</v>
      </c>
      <c r="E376" s="127" t="s">
        <v>852</v>
      </c>
      <c r="F376" s="127" t="s">
        <v>932</v>
      </c>
      <c r="G376" s="92">
        <v>173.23</v>
      </c>
      <c r="H376" s="128"/>
      <c r="I376" s="129">
        <f t="shared" si="10"/>
        <v>173.23</v>
      </c>
      <c r="J376" s="147" t="s">
        <v>989</v>
      </c>
      <c r="K376" s="110" t="s">
        <v>983</v>
      </c>
      <c r="L376" s="466"/>
      <c r="M376" s="309"/>
    </row>
    <row r="377" spans="1:13" s="8" customFormat="1" ht="22.9" hidden="1" customHeight="1" x14ac:dyDescent="0.35">
      <c r="A377" s="211">
        <v>1737</v>
      </c>
      <c r="B377" s="127" t="s">
        <v>962</v>
      </c>
      <c r="C377" s="127" t="s">
        <v>946</v>
      </c>
      <c r="D377" s="127" t="s">
        <v>884</v>
      </c>
      <c r="E377" s="127" t="s">
        <v>852</v>
      </c>
      <c r="F377" s="127" t="s">
        <v>932</v>
      </c>
      <c r="G377" s="92">
        <v>173.23</v>
      </c>
      <c r="H377" s="128"/>
      <c r="I377" s="129">
        <f t="shared" si="10"/>
        <v>173.23</v>
      </c>
      <c r="J377" s="147" t="s">
        <v>989</v>
      </c>
      <c r="K377" s="110" t="s">
        <v>983</v>
      </c>
      <c r="L377" s="466"/>
      <c r="M377" s="309"/>
    </row>
    <row r="378" spans="1:13" s="8" customFormat="1" ht="22.9" hidden="1" customHeight="1" x14ac:dyDescent="0.35">
      <c r="A378" s="211">
        <v>1737</v>
      </c>
      <c r="B378" s="127" t="s">
        <v>963</v>
      </c>
      <c r="C378" s="127" t="s">
        <v>946</v>
      </c>
      <c r="D378" s="127" t="s">
        <v>884</v>
      </c>
      <c r="E378" s="127" t="s">
        <v>852</v>
      </c>
      <c r="F378" s="127" t="s">
        <v>932</v>
      </c>
      <c r="G378" s="92">
        <v>172.66</v>
      </c>
      <c r="H378" s="128"/>
      <c r="I378" s="129">
        <f t="shared" si="10"/>
        <v>172.66</v>
      </c>
      <c r="J378" s="147" t="s">
        <v>989</v>
      </c>
      <c r="K378" s="110" t="s">
        <v>983</v>
      </c>
      <c r="L378" s="466"/>
      <c r="M378" s="309"/>
    </row>
    <row r="379" spans="1:13" s="8" customFormat="1" ht="22.9" hidden="1" customHeight="1" x14ac:dyDescent="0.35">
      <c r="A379" s="211">
        <v>1737</v>
      </c>
      <c r="B379" s="127" t="s">
        <v>964</v>
      </c>
      <c r="C379" s="127" t="s">
        <v>946</v>
      </c>
      <c r="D379" s="127" t="s">
        <v>884</v>
      </c>
      <c r="E379" s="127" t="s">
        <v>852</v>
      </c>
      <c r="F379" s="127" t="s">
        <v>932</v>
      </c>
      <c r="G379" s="92">
        <v>172.66</v>
      </c>
      <c r="H379" s="128"/>
      <c r="I379" s="129">
        <f t="shared" si="10"/>
        <v>172.66</v>
      </c>
      <c r="J379" s="147" t="s">
        <v>989</v>
      </c>
      <c r="K379" s="110" t="s">
        <v>983</v>
      </c>
      <c r="L379" s="466"/>
      <c r="M379" s="309"/>
    </row>
    <row r="380" spans="1:13" s="8" customFormat="1" ht="22.9" hidden="1" customHeight="1" x14ac:dyDescent="0.35">
      <c r="A380" s="211">
        <v>1737</v>
      </c>
      <c r="B380" s="127" t="s">
        <v>965</v>
      </c>
      <c r="C380" s="127" t="s">
        <v>946</v>
      </c>
      <c r="D380" s="127" t="s">
        <v>884</v>
      </c>
      <c r="E380" s="127" t="s">
        <v>852</v>
      </c>
      <c r="F380" s="127" t="s">
        <v>932</v>
      </c>
      <c r="G380" s="92">
        <v>172.66</v>
      </c>
      <c r="H380" s="128"/>
      <c r="I380" s="129">
        <f t="shared" si="10"/>
        <v>172.66</v>
      </c>
      <c r="J380" s="147" t="s">
        <v>989</v>
      </c>
      <c r="K380" s="110" t="s">
        <v>983</v>
      </c>
      <c r="L380" s="466"/>
      <c r="M380" s="309"/>
    </row>
    <row r="381" spans="1:13" s="8" customFormat="1" ht="22.9" hidden="1" customHeight="1" x14ac:dyDescent="0.35">
      <c r="A381" s="211">
        <v>1737</v>
      </c>
      <c r="B381" s="127" t="s">
        <v>966</v>
      </c>
      <c r="C381" s="127" t="s">
        <v>946</v>
      </c>
      <c r="D381" s="127" t="s">
        <v>884</v>
      </c>
      <c r="E381" s="127" t="s">
        <v>852</v>
      </c>
      <c r="F381" s="127" t="s">
        <v>932</v>
      </c>
      <c r="G381" s="92">
        <v>176.96</v>
      </c>
      <c r="H381" s="128"/>
      <c r="I381" s="129">
        <f t="shared" si="10"/>
        <v>176.96</v>
      </c>
      <c r="J381" s="147" t="s">
        <v>989</v>
      </c>
      <c r="K381" s="110" t="s">
        <v>983</v>
      </c>
      <c r="L381" s="466"/>
      <c r="M381" s="309"/>
    </row>
    <row r="382" spans="1:13" s="8" customFormat="1" ht="22.9" hidden="1" customHeight="1" x14ac:dyDescent="0.35">
      <c r="A382" s="211">
        <v>1737</v>
      </c>
      <c r="B382" s="127" t="s">
        <v>967</v>
      </c>
      <c r="C382" s="127" t="s">
        <v>946</v>
      </c>
      <c r="D382" s="127" t="s">
        <v>884</v>
      </c>
      <c r="E382" s="127" t="s">
        <v>852</v>
      </c>
      <c r="F382" s="127" t="s">
        <v>932</v>
      </c>
      <c r="G382" s="92">
        <v>176.96</v>
      </c>
      <c r="H382" s="128"/>
      <c r="I382" s="129">
        <f t="shared" si="10"/>
        <v>176.96</v>
      </c>
      <c r="J382" s="147" t="s">
        <v>989</v>
      </c>
      <c r="K382" s="110" t="s">
        <v>983</v>
      </c>
      <c r="L382" s="466"/>
      <c r="M382" s="309"/>
    </row>
    <row r="383" spans="1:13" s="8" customFormat="1" ht="22.9" hidden="1" customHeight="1" x14ac:dyDescent="0.35">
      <c r="A383" s="211">
        <v>1737</v>
      </c>
      <c r="B383" s="127" t="s">
        <v>968</v>
      </c>
      <c r="C383" s="127" t="s">
        <v>946</v>
      </c>
      <c r="D383" s="127" t="s">
        <v>884</v>
      </c>
      <c r="E383" s="127" t="s">
        <v>852</v>
      </c>
      <c r="F383" s="127" t="s">
        <v>932</v>
      </c>
      <c r="G383" s="92">
        <v>176.96</v>
      </c>
      <c r="H383" s="128"/>
      <c r="I383" s="129">
        <f t="shared" si="10"/>
        <v>176.96</v>
      </c>
      <c r="J383" s="214" t="s">
        <v>989</v>
      </c>
      <c r="K383" s="110" t="s">
        <v>983</v>
      </c>
      <c r="L383" s="466"/>
      <c r="M383" s="309"/>
    </row>
    <row r="384" spans="1:13" s="8" customFormat="1" ht="22.9" hidden="1" customHeight="1" x14ac:dyDescent="0.35">
      <c r="A384" s="211">
        <v>1737</v>
      </c>
      <c r="B384" s="127" t="s">
        <v>969</v>
      </c>
      <c r="C384" s="127" t="s">
        <v>946</v>
      </c>
      <c r="D384" s="127" t="s">
        <v>884</v>
      </c>
      <c r="E384" s="127" t="s">
        <v>852</v>
      </c>
      <c r="F384" s="127" t="s">
        <v>932</v>
      </c>
      <c r="G384" s="92">
        <v>176.96</v>
      </c>
      <c r="H384" s="128"/>
      <c r="I384" s="129">
        <f t="shared" si="10"/>
        <v>176.96</v>
      </c>
      <c r="J384" s="214" t="s">
        <v>989</v>
      </c>
      <c r="K384" s="110" t="s">
        <v>983</v>
      </c>
      <c r="L384" s="466"/>
      <c r="M384" s="309"/>
    </row>
    <row r="385" spans="1:13" s="8" customFormat="1" ht="22.9" hidden="1" customHeight="1" x14ac:dyDescent="0.35">
      <c r="A385" s="211">
        <v>1737</v>
      </c>
      <c r="B385" s="127" t="s">
        <v>970</v>
      </c>
      <c r="C385" s="127" t="s">
        <v>946</v>
      </c>
      <c r="D385" s="127" t="s">
        <v>884</v>
      </c>
      <c r="E385" s="127" t="s">
        <v>852</v>
      </c>
      <c r="F385" s="127" t="s">
        <v>932</v>
      </c>
      <c r="G385" s="92">
        <v>172.66</v>
      </c>
      <c r="H385" s="128"/>
      <c r="I385" s="129">
        <f t="shared" si="10"/>
        <v>172.66</v>
      </c>
      <c r="J385" s="214" t="s">
        <v>989</v>
      </c>
      <c r="K385" s="110" t="s">
        <v>983</v>
      </c>
      <c r="L385" s="466"/>
      <c r="M385" s="309"/>
    </row>
    <row r="386" spans="1:13" s="8" customFormat="1" ht="22.9" hidden="1" customHeight="1" x14ac:dyDescent="0.35">
      <c r="A386" s="211">
        <v>1737</v>
      </c>
      <c r="B386" s="127" t="s">
        <v>971</v>
      </c>
      <c r="C386" s="127" t="s">
        <v>946</v>
      </c>
      <c r="D386" s="127" t="s">
        <v>884</v>
      </c>
      <c r="E386" s="127" t="s">
        <v>852</v>
      </c>
      <c r="F386" s="127" t="s">
        <v>932</v>
      </c>
      <c r="G386" s="92">
        <v>172.66</v>
      </c>
      <c r="H386" s="128"/>
      <c r="I386" s="129">
        <f t="shared" si="10"/>
        <v>172.66</v>
      </c>
      <c r="J386" s="214" t="s">
        <v>989</v>
      </c>
      <c r="K386" s="110" t="s">
        <v>983</v>
      </c>
      <c r="L386" s="466"/>
      <c r="M386" s="309"/>
    </row>
    <row r="387" spans="1:13" s="8" customFormat="1" ht="22.9" hidden="1" customHeight="1" x14ac:dyDescent="0.35">
      <c r="A387" s="211">
        <v>1737</v>
      </c>
      <c r="B387" s="127" t="s">
        <v>972</v>
      </c>
      <c r="C387" s="127" t="s">
        <v>946</v>
      </c>
      <c r="D387" s="127" t="s">
        <v>884</v>
      </c>
      <c r="E387" s="127" t="s">
        <v>852</v>
      </c>
      <c r="F387" s="127" t="s">
        <v>932</v>
      </c>
      <c r="G387" s="92">
        <v>172.66</v>
      </c>
      <c r="H387" s="128"/>
      <c r="I387" s="129">
        <f t="shared" si="10"/>
        <v>172.66</v>
      </c>
      <c r="J387" s="214" t="s">
        <v>989</v>
      </c>
      <c r="K387" s="110" t="s">
        <v>983</v>
      </c>
      <c r="L387" s="466"/>
      <c r="M387" s="309"/>
    </row>
    <row r="388" spans="1:13" s="8" customFormat="1" ht="22.9" hidden="1" customHeight="1" x14ac:dyDescent="0.35">
      <c r="A388" s="211">
        <v>1737</v>
      </c>
      <c r="B388" s="127" t="s">
        <v>973</v>
      </c>
      <c r="C388" s="127" t="s">
        <v>946</v>
      </c>
      <c r="D388" s="127" t="s">
        <v>884</v>
      </c>
      <c r="E388" s="127" t="s">
        <v>852</v>
      </c>
      <c r="F388" s="127" t="s">
        <v>932</v>
      </c>
      <c r="G388" s="92">
        <v>172.66</v>
      </c>
      <c r="H388" s="128"/>
      <c r="I388" s="129">
        <f t="shared" si="10"/>
        <v>172.66</v>
      </c>
      <c r="J388" s="214" t="s">
        <v>989</v>
      </c>
      <c r="K388" s="110" t="s">
        <v>983</v>
      </c>
      <c r="L388" s="466"/>
      <c r="M388" s="309"/>
    </row>
    <row r="389" spans="1:13" s="8" customFormat="1" ht="22.9" hidden="1" customHeight="1" x14ac:dyDescent="0.35">
      <c r="A389" s="211">
        <v>1737</v>
      </c>
      <c r="B389" s="127" t="s">
        <v>974</v>
      </c>
      <c r="C389" s="127" t="s">
        <v>946</v>
      </c>
      <c r="D389" s="127" t="s">
        <v>884</v>
      </c>
      <c r="E389" s="127" t="s">
        <v>852</v>
      </c>
      <c r="F389" s="127" t="s">
        <v>932</v>
      </c>
      <c r="G389" s="92">
        <v>172.66</v>
      </c>
      <c r="H389" s="128"/>
      <c r="I389" s="129">
        <f t="shared" si="10"/>
        <v>172.66</v>
      </c>
      <c r="J389" s="214" t="s">
        <v>989</v>
      </c>
      <c r="K389" s="110" t="s">
        <v>983</v>
      </c>
      <c r="L389" s="466"/>
      <c r="M389" s="309"/>
    </row>
    <row r="390" spans="1:13" s="8" customFormat="1" ht="22.9" hidden="1" customHeight="1" x14ac:dyDescent="0.35">
      <c r="A390" s="211">
        <v>1737</v>
      </c>
      <c r="B390" s="127" t="s">
        <v>975</v>
      </c>
      <c r="C390" s="127" t="s">
        <v>946</v>
      </c>
      <c r="D390" s="127" t="s">
        <v>884</v>
      </c>
      <c r="E390" s="127" t="s">
        <v>852</v>
      </c>
      <c r="F390" s="127" t="s">
        <v>932</v>
      </c>
      <c r="G390" s="92">
        <v>172.66</v>
      </c>
      <c r="H390" s="128"/>
      <c r="I390" s="129">
        <f t="shared" si="10"/>
        <v>172.66</v>
      </c>
      <c r="J390" s="214" t="s">
        <v>989</v>
      </c>
      <c r="K390" s="110" t="s">
        <v>983</v>
      </c>
      <c r="L390" s="466"/>
      <c r="M390" s="309"/>
    </row>
    <row r="391" spans="1:13" s="8" customFormat="1" ht="22.9" hidden="1" customHeight="1" x14ac:dyDescent="0.35">
      <c r="A391" s="211">
        <v>1737</v>
      </c>
      <c r="B391" s="127" t="s">
        <v>976</v>
      </c>
      <c r="C391" s="127" t="s">
        <v>946</v>
      </c>
      <c r="D391" s="127" t="s">
        <v>884</v>
      </c>
      <c r="E391" s="127" t="s">
        <v>852</v>
      </c>
      <c r="F391" s="127" t="s">
        <v>932</v>
      </c>
      <c r="G391" s="92">
        <v>173.23</v>
      </c>
      <c r="H391" s="128"/>
      <c r="I391" s="129">
        <f t="shared" si="10"/>
        <v>173.23</v>
      </c>
      <c r="J391" s="214" t="s">
        <v>989</v>
      </c>
      <c r="K391" s="110" t="s">
        <v>983</v>
      </c>
      <c r="L391" s="466"/>
      <c r="M391" s="309"/>
    </row>
    <row r="392" spans="1:13" s="8" customFormat="1" ht="22.9" hidden="1" customHeight="1" x14ac:dyDescent="0.35">
      <c r="A392" s="211">
        <v>1737</v>
      </c>
      <c r="B392" s="127" t="s">
        <v>977</v>
      </c>
      <c r="C392" s="127" t="s">
        <v>946</v>
      </c>
      <c r="D392" s="127" t="s">
        <v>884</v>
      </c>
      <c r="E392" s="127" t="s">
        <v>852</v>
      </c>
      <c r="F392" s="127" t="s">
        <v>932</v>
      </c>
      <c r="G392" s="92">
        <v>173.23</v>
      </c>
      <c r="H392" s="128"/>
      <c r="I392" s="129">
        <f t="shared" si="10"/>
        <v>173.23</v>
      </c>
      <c r="J392" s="214" t="s">
        <v>989</v>
      </c>
      <c r="K392" s="110" t="s">
        <v>983</v>
      </c>
      <c r="L392" s="466"/>
      <c r="M392" s="309"/>
    </row>
    <row r="393" spans="1:13" s="8" customFormat="1" ht="22.9" hidden="1" customHeight="1" x14ac:dyDescent="0.35">
      <c r="A393" s="211">
        <v>1737</v>
      </c>
      <c r="B393" s="127" t="s">
        <v>978</v>
      </c>
      <c r="C393" s="127" t="s">
        <v>946</v>
      </c>
      <c r="D393" s="127" t="s">
        <v>884</v>
      </c>
      <c r="E393" s="127" t="s">
        <v>852</v>
      </c>
      <c r="F393" s="127" t="s">
        <v>932</v>
      </c>
      <c r="G393" s="92">
        <v>173.23</v>
      </c>
      <c r="H393" s="128"/>
      <c r="I393" s="129">
        <f t="shared" si="10"/>
        <v>173.23</v>
      </c>
      <c r="J393" s="214" t="s">
        <v>989</v>
      </c>
      <c r="K393" s="110" t="s">
        <v>983</v>
      </c>
      <c r="L393" s="466"/>
      <c r="M393" s="309"/>
    </row>
    <row r="394" spans="1:13" s="8" customFormat="1" ht="22.9" hidden="1" customHeight="1" x14ac:dyDescent="0.35">
      <c r="A394" s="211">
        <v>1737</v>
      </c>
      <c r="B394" s="127" t="s">
        <v>979</v>
      </c>
      <c r="C394" s="127" t="s">
        <v>946</v>
      </c>
      <c r="D394" s="127" t="s">
        <v>884</v>
      </c>
      <c r="E394" s="127" t="s">
        <v>852</v>
      </c>
      <c r="F394" s="127" t="s">
        <v>932</v>
      </c>
      <c r="G394" s="92">
        <v>173.23</v>
      </c>
      <c r="H394" s="128"/>
      <c r="I394" s="129">
        <f t="shared" si="10"/>
        <v>173.23</v>
      </c>
      <c r="J394" s="214" t="s">
        <v>989</v>
      </c>
      <c r="K394" s="110" t="s">
        <v>983</v>
      </c>
      <c r="L394" s="466"/>
      <c r="M394" s="309"/>
    </row>
    <row r="395" spans="1:13" s="8" customFormat="1" ht="22.9" hidden="1" customHeight="1" x14ac:dyDescent="0.35">
      <c r="A395" s="211">
        <v>1737</v>
      </c>
      <c r="B395" s="127" t="s">
        <v>980</v>
      </c>
      <c r="C395" s="127" t="s">
        <v>946</v>
      </c>
      <c r="D395" s="127" t="s">
        <v>884</v>
      </c>
      <c r="E395" s="127" t="s">
        <v>852</v>
      </c>
      <c r="F395" s="127" t="s">
        <v>932</v>
      </c>
      <c r="G395" s="92">
        <v>173.23</v>
      </c>
      <c r="H395" s="128"/>
      <c r="I395" s="129">
        <f t="shared" si="10"/>
        <v>173.23</v>
      </c>
      <c r="J395" s="214" t="s">
        <v>989</v>
      </c>
      <c r="K395" s="110" t="s">
        <v>983</v>
      </c>
      <c r="L395" s="466"/>
      <c r="M395" s="309"/>
    </row>
    <row r="396" spans="1:13" s="8" customFormat="1" ht="22.9" hidden="1" customHeight="1" x14ac:dyDescent="0.35">
      <c r="A396" s="211">
        <v>1737</v>
      </c>
      <c r="B396" s="127" t="s">
        <v>981</v>
      </c>
      <c r="C396" s="127" t="s">
        <v>946</v>
      </c>
      <c r="D396" s="127" t="s">
        <v>884</v>
      </c>
      <c r="E396" s="127" t="s">
        <v>852</v>
      </c>
      <c r="F396" s="127" t="s">
        <v>932</v>
      </c>
      <c r="G396" s="92">
        <v>176.96</v>
      </c>
      <c r="H396" s="128"/>
      <c r="I396" s="129">
        <f t="shared" si="10"/>
        <v>176.96</v>
      </c>
      <c r="J396" s="147" t="s">
        <v>989</v>
      </c>
      <c r="K396" s="110" t="s">
        <v>983</v>
      </c>
      <c r="L396" s="466"/>
      <c r="M396" s="309"/>
    </row>
    <row r="397" spans="1:13" s="8" customFormat="1" ht="22.9" hidden="1" customHeight="1" x14ac:dyDescent="0.35">
      <c r="A397" s="211">
        <v>1737</v>
      </c>
      <c r="B397" s="127" t="s">
        <v>982</v>
      </c>
      <c r="C397" s="127" t="s">
        <v>946</v>
      </c>
      <c r="D397" s="127" t="s">
        <v>884</v>
      </c>
      <c r="E397" s="127" t="s">
        <v>852</v>
      </c>
      <c r="F397" s="127" t="s">
        <v>932</v>
      </c>
      <c r="G397" s="92">
        <v>173.23</v>
      </c>
      <c r="H397" s="128"/>
      <c r="I397" s="129">
        <f t="shared" si="10"/>
        <v>173.23</v>
      </c>
      <c r="J397" s="147" t="s">
        <v>989</v>
      </c>
      <c r="K397" s="110" t="s">
        <v>983</v>
      </c>
      <c r="L397" s="467"/>
      <c r="M397" s="309"/>
    </row>
    <row r="398" spans="1:13" s="8" customFormat="1" ht="22.9" hidden="1" customHeight="1" x14ac:dyDescent="0.35">
      <c r="A398" s="211">
        <v>1737</v>
      </c>
      <c r="B398" s="175" t="s">
        <v>1071</v>
      </c>
      <c r="C398" s="175" t="s">
        <v>946</v>
      </c>
      <c r="D398" s="175" t="s">
        <v>1000</v>
      </c>
      <c r="E398" s="175" t="s">
        <v>1072</v>
      </c>
      <c r="F398" s="175" t="s">
        <v>263</v>
      </c>
      <c r="G398" s="176">
        <v>161.05000000000001</v>
      </c>
      <c r="H398" s="177"/>
      <c r="I398" s="178">
        <f t="shared" si="10"/>
        <v>161.05000000000001</v>
      </c>
      <c r="J398" s="179"/>
      <c r="K398" s="110" t="s">
        <v>1492</v>
      </c>
      <c r="L398" s="53"/>
      <c r="M398" s="309"/>
    </row>
    <row r="399" spans="1:13" s="8" customFormat="1" ht="22.9" hidden="1" customHeight="1" x14ac:dyDescent="0.35">
      <c r="A399" s="211">
        <v>1737</v>
      </c>
      <c r="B399" s="175" t="s">
        <v>1071</v>
      </c>
      <c r="C399" s="175" t="s">
        <v>946</v>
      </c>
      <c r="D399" s="175" t="s">
        <v>1000</v>
      </c>
      <c r="E399" s="175" t="s">
        <v>1072</v>
      </c>
      <c r="F399" s="175" t="s">
        <v>263</v>
      </c>
      <c r="G399" s="176">
        <v>36.729999999999997</v>
      </c>
      <c r="H399" s="177"/>
      <c r="I399" s="178">
        <f t="shared" si="10"/>
        <v>36.729999999999997</v>
      </c>
      <c r="J399" s="179"/>
      <c r="K399" s="110" t="s">
        <v>1492</v>
      </c>
      <c r="L399" s="53"/>
      <c r="M399" s="309"/>
    </row>
    <row r="400" spans="1:13" s="8" customFormat="1" ht="22.9" hidden="1" customHeight="1" x14ac:dyDescent="0.35">
      <c r="A400" s="429">
        <v>1737</v>
      </c>
      <c r="B400" s="430" t="s">
        <v>1752</v>
      </c>
      <c r="C400" s="430" t="s">
        <v>946</v>
      </c>
      <c r="D400" s="430" t="s">
        <v>1754</v>
      </c>
      <c r="E400" s="430" t="s">
        <v>1755</v>
      </c>
      <c r="F400" s="430" t="s">
        <v>301</v>
      </c>
      <c r="G400" s="431">
        <v>443.52</v>
      </c>
      <c r="H400" s="432"/>
      <c r="I400" s="433">
        <f t="shared" si="10"/>
        <v>443.52</v>
      </c>
      <c r="J400" s="434"/>
      <c r="K400" s="110" t="s">
        <v>1757</v>
      </c>
      <c r="L400" s="161"/>
      <c r="M400" s="309"/>
    </row>
    <row r="401" spans="1:20" s="8" customFormat="1" ht="22.9" hidden="1" customHeight="1" x14ac:dyDescent="0.35">
      <c r="A401" s="429">
        <v>1737</v>
      </c>
      <c r="B401" s="430" t="s">
        <v>1753</v>
      </c>
      <c r="C401" s="430" t="s">
        <v>946</v>
      </c>
      <c r="D401" s="430" t="s">
        <v>1754</v>
      </c>
      <c r="E401" s="430" t="s">
        <v>1755</v>
      </c>
      <c r="F401" s="430" t="s">
        <v>263</v>
      </c>
      <c r="G401" s="431">
        <v>814.58</v>
      </c>
      <c r="H401" s="432"/>
      <c r="I401" s="433">
        <f t="shared" si="10"/>
        <v>814.58</v>
      </c>
      <c r="J401" s="434"/>
      <c r="K401" s="110" t="s">
        <v>1757</v>
      </c>
      <c r="L401" s="161"/>
      <c r="M401" s="309"/>
    </row>
    <row r="402" spans="1:20" s="134" customFormat="1" ht="22.9" hidden="1" customHeight="1" x14ac:dyDescent="0.35">
      <c r="A402" s="376">
        <v>1737</v>
      </c>
      <c r="B402" s="377" t="s">
        <v>1500</v>
      </c>
      <c r="C402" s="130" t="s">
        <v>946</v>
      </c>
      <c r="D402" s="85" t="s">
        <v>1397</v>
      </c>
      <c r="E402" s="85" t="s">
        <v>1502</v>
      </c>
      <c r="F402" s="130" t="s">
        <v>263</v>
      </c>
      <c r="G402" s="85">
        <v>119.82</v>
      </c>
      <c r="H402" s="85"/>
      <c r="I402" s="125">
        <f t="shared" si="10"/>
        <v>119.82</v>
      </c>
      <c r="J402" s="386"/>
      <c r="K402" s="110" t="s">
        <v>1627</v>
      </c>
      <c r="L402" s="375"/>
      <c r="M402" s="374"/>
      <c r="N402" s="374"/>
      <c r="O402" s="374"/>
      <c r="P402" s="374"/>
      <c r="Q402" s="374"/>
      <c r="R402" s="374"/>
      <c r="S402" s="374"/>
      <c r="T402" s="375"/>
    </row>
    <row r="403" spans="1:20" s="8" customFormat="1" ht="22.9" hidden="1" customHeight="1" x14ac:dyDescent="0.35">
      <c r="A403" s="376">
        <v>1737</v>
      </c>
      <c r="B403" s="377" t="s">
        <v>1500</v>
      </c>
      <c r="C403" s="130" t="s">
        <v>946</v>
      </c>
      <c r="D403" s="85" t="s">
        <v>1397</v>
      </c>
      <c r="E403" s="85" t="s">
        <v>1502</v>
      </c>
      <c r="F403" s="130" t="s">
        <v>263</v>
      </c>
      <c r="G403" s="85">
        <v>21.9</v>
      </c>
      <c r="H403" s="85"/>
      <c r="I403" s="125">
        <f t="shared" si="10"/>
        <v>21.9</v>
      </c>
      <c r="J403" s="386"/>
      <c r="K403" s="110" t="s">
        <v>1627</v>
      </c>
      <c r="L403" s="375"/>
      <c r="M403" s="374"/>
      <c r="N403" s="374"/>
      <c r="O403" s="374"/>
      <c r="P403" s="374"/>
      <c r="Q403" s="374"/>
      <c r="R403" s="374"/>
      <c r="S403" s="374"/>
      <c r="T403" s="375"/>
    </row>
    <row r="404" spans="1:20" s="8" customFormat="1" ht="22.9" hidden="1" customHeight="1" x14ac:dyDescent="0.35">
      <c r="A404" s="376">
        <v>1737</v>
      </c>
      <c r="B404" s="377" t="s">
        <v>1501</v>
      </c>
      <c r="C404" s="130" t="s">
        <v>946</v>
      </c>
      <c r="D404" s="85" t="s">
        <v>1406</v>
      </c>
      <c r="E404" s="85" t="s">
        <v>1401</v>
      </c>
      <c r="F404" s="130" t="s">
        <v>263</v>
      </c>
      <c r="G404" s="85">
        <v>179.4</v>
      </c>
      <c r="H404" s="85"/>
      <c r="I404" s="125">
        <f t="shared" si="10"/>
        <v>179.4</v>
      </c>
      <c r="J404" s="386"/>
      <c r="K404" s="110" t="s">
        <v>1627</v>
      </c>
      <c r="L404" s="374"/>
      <c r="M404" s="374"/>
      <c r="N404" s="374"/>
      <c r="O404" s="374"/>
      <c r="P404" s="374"/>
      <c r="Q404" s="374"/>
      <c r="R404" s="374"/>
      <c r="S404" s="374"/>
      <c r="T404" s="374"/>
    </row>
    <row r="405" spans="1:20" s="8" customFormat="1" ht="21" hidden="1" customHeight="1" x14ac:dyDescent="0.35">
      <c r="A405" s="376">
        <v>1737</v>
      </c>
      <c r="B405" s="377" t="s">
        <v>1501</v>
      </c>
      <c r="C405" s="130" t="s">
        <v>946</v>
      </c>
      <c r="D405" s="85" t="s">
        <v>1406</v>
      </c>
      <c r="E405" s="85" t="s">
        <v>1401</v>
      </c>
      <c r="F405" s="130" t="s">
        <v>263</v>
      </c>
      <c r="G405" s="85">
        <v>25.16</v>
      </c>
      <c r="H405" s="85"/>
      <c r="I405" s="125">
        <f t="shared" si="10"/>
        <v>25.16</v>
      </c>
      <c r="J405" s="386"/>
      <c r="K405" s="110" t="s">
        <v>1627</v>
      </c>
      <c r="L405" s="375"/>
      <c r="M405" s="374"/>
      <c r="N405" s="374"/>
      <c r="O405" s="374"/>
      <c r="P405" s="374"/>
      <c r="Q405" s="374"/>
      <c r="R405" s="374"/>
      <c r="S405" s="374"/>
      <c r="T405" s="375"/>
    </row>
    <row r="406" spans="1:20" s="8" customFormat="1" ht="21" hidden="1" customHeight="1" x14ac:dyDescent="0.35">
      <c r="A406" s="376">
        <v>1737</v>
      </c>
      <c r="B406" s="377" t="s">
        <v>1503</v>
      </c>
      <c r="C406" s="130" t="s">
        <v>946</v>
      </c>
      <c r="D406" s="85" t="s">
        <v>1406</v>
      </c>
      <c r="E406" s="85" t="s">
        <v>1499</v>
      </c>
      <c r="F406" s="130" t="s">
        <v>301</v>
      </c>
      <c r="G406" s="85">
        <v>82.57</v>
      </c>
      <c r="H406" s="85"/>
      <c r="I406" s="125">
        <f t="shared" si="10"/>
        <v>82.57</v>
      </c>
      <c r="J406" s="386"/>
      <c r="K406" s="110" t="s">
        <v>1627</v>
      </c>
      <c r="L406" s="375"/>
      <c r="M406" s="374"/>
      <c r="N406" s="374"/>
      <c r="O406" s="374"/>
      <c r="P406" s="374"/>
      <c r="Q406" s="374"/>
      <c r="R406" s="374"/>
      <c r="S406" s="374"/>
      <c r="T406" s="375"/>
    </row>
    <row r="407" spans="1:20" s="8" customFormat="1" ht="21" hidden="1" customHeight="1" x14ac:dyDescent="0.35">
      <c r="A407" s="376">
        <v>1737</v>
      </c>
      <c r="B407" s="377" t="s">
        <v>1504</v>
      </c>
      <c r="C407" s="130" t="s">
        <v>946</v>
      </c>
      <c r="D407" s="85" t="s">
        <v>1397</v>
      </c>
      <c r="E407" s="85" t="s">
        <v>1502</v>
      </c>
      <c r="F407" s="130" t="s">
        <v>301</v>
      </c>
      <c r="G407" s="85">
        <v>38.950000000000003</v>
      </c>
      <c r="H407" s="85"/>
      <c r="I407" s="125">
        <f t="shared" si="10"/>
        <v>38.950000000000003</v>
      </c>
      <c r="J407" s="381"/>
      <c r="K407" s="110" t="s">
        <v>1627</v>
      </c>
      <c r="L407" s="375"/>
      <c r="M407" s="374"/>
      <c r="N407" s="374"/>
      <c r="O407" s="374"/>
      <c r="P407" s="374"/>
      <c r="Q407" s="374"/>
      <c r="R407" s="374"/>
      <c r="S407" s="374"/>
      <c r="T407" s="375"/>
    </row>
    <row r="408" spans="1:20" s="8" customFormat="1" ht="21" hidden="1" customHeight="1" x14ac:dyDescent="0.35">
      <c r="A408" s="436">
        <v>1737</v>
      </c>
      <c r="B408" s="437" t="s">
        <v>1758</v>
      </c>
      <c r="C408" s="430" t="s">
        <v>946</v>
      </c>
      <c r="D408" s="438" t="s">
        <v>1762</v>
      </c>
      <c r="E408" s="438" t="s">
        <v>1763</v>
      </c>
      <c r="F408" s="430" t="s">
        <v>932</v>
      </c>
      <c r="G408" s="438">
        <v>168.34</v>
      </c>
      <c r="H408" s="438"/>
      <c r="I408" s="433">
        <f t="shared" si="10"/>
        <v>168.34</v>
      </c>
      <c r="J408" s="439"/>
      <c r="K408" s="110" t="s">
        <v>1757</v>
      </c>
      <c r="L408" s="375"/>
      <c r="M408" s="374"/>
      <c r="N408" s="374"/>
      <c r="O408" s="374"/>
      <c r="P408" s="374"/>
      <c r="Q408" s="374"/>
      <c r="R408" s="374"/>
      <c r="S408" s="374"/>
      <c r="T408" s="375"/>
    </row>
    <row r="409" spans="1:20" s="8" customFormat="1" ht="21" hidden="1" customHeight="1" x14ac:dyDescent="0.35">
      <c r="A409" s="436">
        <v>1737</v>
      </c>
      <c r="B409" s="437" t="s">
        <v>1759</v>
      </c>
      <c r="C409" s="430" t="s">
        <v>946</v>
      </c>
      <c r="D409" s="438" t="s">
        <v>1762</v>
      </c>
      <c r="E409" s="438" t="s">
        <v>1763</v>
      </c>
      <c r="F409" s="430" t="s">
        <v>932</v>
      </c>
      <c r="G409" s="438">
        <v>168.34</v>
      </c>
      <c r="H409" s="438"/>
      <c r="I409" s="433">
        <f t="shared" si="10"/>
        <v>168.34</v>
      </c>
      <c r="J409" s="439"/>
      <c r="K409" s="110" t="s">
        <v>1757</v>
      </c>
      <c r="L409" s="375"/>
      <c r="M409" s="374"/>
      <c r="N409" s="374"/>
      <c r="O409" s="374"/>
      <c r="P409" s="374"/>
      <c r="Q409" s="374"/>
      <c r="R409" s="374"/>
      <c r="S409" s="374"/>
      <c r="T409" s="375"/>
    </row>
    <row r="410" spans="1:20" s="8" customFormat="1" ht="21" hidden="1" customHeight="1" x14ac:dyDescent="0.35">
      <c r="A410" s="436">
        <v>1737</v>
      </c>
      <c r="B410" s="437" t="s">
        <v>1761</v>
      </c>
      <c r="C410" s="430" t="s">
        <v>946</v>
      </c>
      <c r="D410" s="438" t="s">
        <v>1762</v>
      </c>
      <c r="E410" s="438" t="s">
        <v>1763</v>
      </c>
      <c r="F410" s="430" t="s">
        <v>932</v>
      </c>
      <c r="G410" s="438">
        <v>168.34</v>
      </c>
      <c r="H410" s="438"/>
      <c r="I410" s="433">
        <f t="shared" si="10"/>
        <v>168.34</v>
      </c>
      <c r="J410" s="439"/>
      <c r="K410" s="110" t="s">
        <v>1757</v>
      </c>
      <c r="L410" s="375"/>
      <c r="M410" s="374"/>
      <c r="N410" s="374"/>
      <c r="O410" s="374"/>
      <c r="P410" s="374"/>
      <c r="Q410" s="374"/>
      <c r="R410" s="374"/>
      <c r="S410" s="374"/>
      <c r="T410" s="375"/>
    </row>
    <row r="411" spans="1:20" s="8" customFormat="1" ht="21" hidden="1" customHeight="1" x14ac:dyDescent="0.35">
      <c r="A411" s="436">
        <v>1737</v>
      </c>
      <c r="B411" s="437" t="s">
        <v>1760</v>
      </c>
      <c r="C411" s="430" t="s">
        <v>946</v>
      </c>
      <c r="D411" s="438" t="s">
        <v>1762</v>
      </c>
      <c r="E411" s="438" t="s">
        <v>1763</v>
      </c>
      <c r="F411" s="430" t="s">
        <v>932</v>
      </c>
      <c r="G411" s="438">
        <v>168.34</v>
      </c>
      <c r="H411" s="438"/>
      <c r="I411" s="433">
        <f t="shared" si="10"/>
        <v>168.34</v>
      </c>
      <c r="J411" s="439"/>
      <c r="K411" s="110" t="s">
        <v>1757</v>
      </c>
      <c r="L411" s="375"/>
      <c r="M411" s="374"/>
      <c r="N411" s="374"/>
      <c r="O411" s="374"/>
      <c r="P411" s="374"/>
      <c r="Q411" s="374"/>
      <c r="R411" s="374"/>
      <c r="S411" s="374"/>
      <c r="T411" s="375"/>
    </row>
    <row r="412" spans="1:20" s="8" customFormat="1" ht="22.9" hidden="1" customHeight="1" x14ac:dyDescent="0.35">
      <c r="A412" s="376">
        <v>1737</v>
      </c>
      <c r="B412" s="377" t="s">
        <v>1505</v>
      </c>
      <c r="C412" s="130" t="s">
        <v>946</v>
      </c>
      <c r="D412" s="85" t="s">
        <v>1577</v>
      </c>
      <c r="E412" s="85" t="s">
        <v>1578</v>
      </c>
      <c r="F412" s="130" t="s">
        <v>932</v>
      </c>
      <c r="G412" s="85">
        <v>167.12</v>
      </c>
      <c r="H412" s="85"/>
      <c r="I412" s="125">
        <f t="shared" si="10"/>
        <v>167.12</v>
      </c>
      <c r="J412" s="386"/>
      <c r="K412" s="110" t="s">
        <v>1627</v>
      </c>
      <c r="L412" s="375"/>
      <c r="M412" s="374"/>
      <c r="N412" s="374"/>
      <c r="O412" s="374"/>
      <c r="P412" s="374"/>
      <c r="Q412" s="374"/>
      <c r="R412" s="374"/>
      <c r="S412" s="374"/>
      <c r="T412" s="375"/>
    </row>
    <row r="413" spans="1:20" s="8" customFormat="1" ht="22.9" hidden="1" customHeight="1" x14ac:dyDescent="0.35">
      <c r="A413" s="376">
        <v>1737</v>
      </c>
      <c r="B413" s="377" t="s">
        <v>1506</v>
      </c>
      <c r="C413" s="130" t="s">
        <v>946</v>
      </c>
      <c r="D413" s="85" t="s">
        <v>1577</v>
      </c>
      <c r="E413" s="85" t="s">
        <v>1578</v>
      </c>
      <c r="F413" s="130" t="s">
        <v>932</v>
      </c>
      <c r="G413" s="85">
        <v>167.12</v>
      </c>
      <c r="H413" s="85"/>
      <c r="I413" s="125">
        <f t="shared" si="10"/>
        <v>167.12</v>
      </c>
      <c r="J413" s="386"/>
      <c r="K413" s="110" t="s">
        <v>1627</v>
      </c>
      <c r="L413" s="375"/>
      <c r="M413" s="374"/>
      <c r="N413" s="374"/>
      <c r="O413" s="374"/>
      <c r="P413" s="374"/>
      <c r="Q413" s="374"/>
      <c r="R413" s="374"/>
      <c r="S413" s="374"/>
      <c r="T413" s="375"/>
    </row>
    <row r="414" spans="1:20" s="8" customFormat="1" ht="22.9" hidden="1" customHeight="1" x14ac:dyDescent="0.35">
      <c r="A414" s="376">
        <v>1737</v>
      </c>
      <c r="B414" s="377" t="s">
        <v>1507</v>
      </c>
      <c r="C414" s="130" t="s">
        <v>946</v>
      </c>
      <c r="D414" s="85" t="s">
        <v>1577</v>
      </c>
      <c r="E414" s="85" t="s">
        <v>1578</v>
      </c>
      <c r="F414" s="130" t="s">
        <v>932</v>
      </c>
      <c r="G414" s="85">
        <v>167.12</v>
      </c>
      <c r="H414" s="85"/>
      <c r="I414" s="125">
        <f t="shared" si="10"/>
        <v>167.12</v>
      </c>
      <c r="J414" s="386"/>
      <c r="K414" s="110" t="s">
        <v>1627</v>
      </c>
      <c r="L414" s="375"/>
      <c r="M414" s="374"/>
      <c r="N414" s="374"/>
      <c r="O414" s="374"/>
      <c r="P414" s="374"/>
      <c r="Q414" s="374"/>
      <c r="R414" s="374"/>
      <c r="S414" s="374"/>
      <c r="T414" s="375"/>
    </row>
    <row r="415" spans="1:20" s="8" customFormat="1" ht="22.9" hidden="1" customHeight="1" x14ac:dyDescent="0.35">
      <c r="A415" s="376">
        <v>1737</v>
      </c>
      <c r="B415" s="377" t="s">
        <v>1508</v>
      </c>
      <c r="C415" s="130" t="s">
        <v>946</v>
      </c>
      <c r="D415" s="85" t="s">
        <v>1409</v>
      </c>
      <c r="E415" s="85" t="s">
        <v>1579</v>
      </c>
      <c r="F415" s="130" t="s">
        <v>932</v>
      </c>
      <c r="G415" s="85">
        <v>168.22</v>
      </c>
      <c r="H415" s="85"/>
      <c r="I415" s="125">
        <f t="shared" si="10"/>
        <v>168.22</v>
      </c>
      <c r="J415" s="386"/>
      <c r="K415" s="110" t="s">
        <v>1627</v>
      </c>
      <c r="L415" s="375"/>
      <c r="M415" s="374"/>
      <c r="N415" s="374"/>
      <c r="O415" s="374"/>
      <c r="P415" s="374"/>
      <c r="Q415" s="374"/>
      <c r="R415" s="374"/>
      <c r="S415" s="374"/>
      <c r="T415" s="375"/>
    </row>
    <row r="416" spans="1:20" s="8" customFormat="1" ht="22.9" hidden="1" customHeight="1" x14ac:dyDescent="0.35">
      <c r="A416" s="376">
        <v>1737</v>
      </c>
      <c r="B416" s="377" t="s">
        <v>1509</v>
      </c>
      <c r="C416" s="130" t="s">
        <v>946</v>
      </c>
      <c r="D416" s="85" t="s">
        <v>1409</v>
      </c>
      <c r="E416" s="85" t="s">
        <v>1579</v>
      </c>
      <c r="F416" s="130" t="s">
        <v>932</v>
      </c>
      <c r="G416" s="85">
        <v>168.22</v>
      </c>
      <c r="H416" s="85"/>
      <c r="I416" s="125">
        <f t="shared" si="10"/>
        <v>168.22</v>
      </c>
      <c r="J416" s="386"/>
      <c r="K416" s="110" t="s">
        <v>1627</v>
      </c>
      <c r="L416" s="375"/>
      <c r="M416" s="374"/>
      <c r="N416" s="374"/>
      <c r="O416" s="374"/>
      <c r="P416" s="374"/>
      <c r="Q416" s="374"/>
      <c r="R416" s="374"/>
      <c r="S416" s="374"/>
      <c r="T416" s="375"/>
    </row>
    <row r="417" spans="1:20" s="8" customFormat="1" ht="22.9" hidden="1" customHeight="1" x14ac:dyDescent="0.35">
      <c r="A417" s="376">
        <v>1737</v>
      </c>
      <c r="B417" s="377" t="s">
        <v>1510</v>
      </c>
      <c r="C417" s="130" t="s">
        <v>946</v>
      </c>
      <c r="D417" s="85" t="s">
        <v>1411</v>
      </c>
      <c r="E417" s="85" t="s">
        <v>1580</v>
      </c>
      <c r="F417" s="130" t="s">
        <v>932</v>
      </c>
      <c r="G417" s="85">
        <v>168.79</v>
      </c>
      <c r="H417" s="85"/>
      <c r="I417" s="125">
        <f t="shared" si="10"/>
        <v>168.79</v>
      </c>
      <c r="J417" s="386"/>
      <c r="K417" s="110" t="s">
        <v>1627</v>
      </c>
      <c r="L417" s="375"/>
      <c r="M417" s="374"/>
      <c r="N417" s="374"/>
      <c r="O417" s="374"/>
      <c r="P417" s="374"/>
      <c r="Q417" s="374"/>
      <c r="R417" s="374"/>
      <c r="S417" s="374"/>
      <c r="T417" s="375"/>
    </row>
    <row r="418" spans="1:20" s="8" customFormat="1" ht="22.9" hidden="1" customHeight="1" x14ac:dyDescent="0.35">
      <c r="A418" s="376">
        <v>1737</v>
      </c>
      <c r="B418" s="377" t="s">
        <v>1511</v>
      </c>
      <c r="C418" s="130" t="s">
        <v>946</v>
      </c>
      <c r="D418" s="85" t="s">
        <v>1411</v>
      </c>
      <c r="E418" s="85" t="s">
        <v>1580</v>
      </c>
      <c r="F418" s="130" t="s">
        <v>932</v>
      </c>
      <c r="G418" s="85">
        <v>168.79</v>
      </c>
      <c r="H418" s="85"/>
      <c r="I418" s="125">
        <f t="shared" si="10"/>
        <v>168.79</v>
      </c>
      <c r="J418" s="386"/>
      <c r="K418" s="110" t="s">
        <v>1627</v>
      </c>
      <c r="L418" s="375"/>
      <c r="M418" s="374"/>
      <c r="N418" s="374"/>
      <c r="O418" s="374"/>
      <c r="P418" s="374"/>
      <c r="Q418" s="374"/>
      <c r="R418" s="374"/>
      <c r="S418" s="374"/>
      <c r="T418" s="375"/>
    </row>
    <row r="419" spans="1:20" s="8" customFormat="1" ht="22.9" hidden="1" customHeight="1" x14ac:dyDescent="0.35">
      <c r="A419" s="376">
        <v>1737</v>
      </c>
      <c r="B419" s="377" t="s">
        <v>1512</v>
      </c>
      <c r="C419" s="130" t="s">
        <v>946</v>
      </c>
      <c r="D419" s="85" t="s">
        <v>1411</v>
      </c>
      <c r="E419" s="85" t="s">
        <v>1580</v>
      </c>
      <c r="F419" s="130" t="s">
        <v>932</v>
      </c>
      <c r="G419" s="85">
        <v>168.79</v>
      </c>
      <c r="H419" s="85"/>
      <c r="I419" s="125">
        <f t="shared" si="10"/>
        <v>168.79</v>
      </c>
      <c r="J419" s="386"/>
      <c r="K419" s="110" t="s">
        <v>1627</v>
      </c>
      <c r="L419" s="375"/>
      <c r="M419" s="374"/>
      <c r="N419" s="374"/>
      <c r="O419" s="374"/>
      <c r="P419" s="374"/>
      <c r="Q419" s="374"/>
      <c r="R419" s="374"/>
      <c r="S419" s="374"/>
      <c r="T419" s="375"/>
    </row>
    <row r="420" spans="1:20" s="8" customFormat="1" ht="22.9" hidden="1" customHeight="1" x14ac:dyDescent="0.35">
      <c r="A420" s="376">
        <v>1737</v>
      </c>
      <c r="B420" s="377" t="s">
        <v>1513</v>
      </c>
      <c r="C420" s="130" t="s">
        <v>946</v>
      </c>
      <c r="D420" s="85" t="s">
        <v>1411</v>
      </c>
      <c r="E420" s="85" t="s">
        <v>1580</v>
      </c>
      <c r="F420" s="130" t="s">
        <v>932</v>
      </c>
      <c r="G420" s="85">
        <v>168.79</v>
      </c>
      <c r="H420" s="85"/>
      <c r="I420" s="125">
        <f t="shared" si="10"/>
        <v>168.79</v>
      </c>
      <c r="J420" s="386"/>
      <c r="K420" s="110" t="s">
        <v>1627</v>
      </c>
      <c r="L420" s="375"/>
      <c r="M420" s="374"/>
      <c r="N420" s="374"/>
      <c r="O420" s="374"/>
      <c r="P420" s="374"/>
      <c r="Q420" s="374"/>
      <c r="R420" s="374"/>
      <c r="S420" s="374"/>
      <c r="T420" s="375"/>
    </row>
    <row r="421" spans="1:20" s="8" customFormat="1" ht="22.9" hidden="1" customHeight="1" x14ac:dyDescent="0.35">
      <c r="A421" s="376">
        <v>1737</v>
      </c>
      <c r="B421" s="377" t="s">
        <v>1514</v>
      </c>
      <c r="C421" s="130" t="s">
        <v>946</v>
      </c>
      <c r="D421" s="85" t="s">
        <v>1411</v>
      </c>
      <c r="E421" s="85" t="s">
        <v>1580</v>
      </c>
      <c r="F421" s="130" t="s">
        <v>932</v>
      </c>
      <c r="G421" s="85">
        <v>168.79</v>
      </c>
      <c r="H421" s="85"/>
      <c r="I421" s="125">
        <f t="shared" si="10"/>
        <v>168.79</v>
      </c>
      <c r="J421" s="386"/>
      <c r="K421" s="110" t="s">
        <v>1627</v>
      </c>
      <c r="L421" s="375"/>
      <c r="M421" s="374"/>
      <c r="N421" s="374"/>
      <c r="O421" s="374"/>
      <c r="P421" s="374"/>
      <c r="Q421" s="374"/>
      <c r="R421" s="374"/>
      <c r="S421" s="374"/>
      <c r="T421" s="375"/>
    </row>
    <row r="422" spans="1:20" s="8" customFormat="1" ht="22.9" hidden="1" customHeight="1" x14ac:dyDescent="0.35">
      <c r="A422" s="376">
        <v>1737</v>
      </c>
      <c r="B422" s="377" t="s">
        <v>1515</v>
      </c>
      <c r="C422" s="130" t="s">
        <v>946</v>
      </c>
      <c r="D422" s="85" t="s">
        <v>1411</v>
      </c>
      <c r="E422" s="85" t="s">
        <v>1580</v>
      </c>
      <c r="F422" s="130" t="s">
        <v>932</v>
      </c>
      <c r="G422" s="85">
        <v>168.79</v>
      </c>
      <c r="H422" s="85"/>
      <c r="I422" s="125">
        <f t="shared" si="10"/>
        <v>168.79</v>
      </c>
      <c r="J422" s="386"/>
      <c r="K422" s="110" t="s">
        <v>1627</v>
      </c>
      <c r="L422" s="375"/>
      <c r="M422" s="374"/>
      <c r="N422" s="374"/>
      <c r="O422" s="374"/>
      <c r="P422" s="374"/>
      <c r="Q422" s="374"/>
      <c r="R422" s="374"/>
      <c r="S422" s="374"/>
      <c r="T422" s="375"/>
    </row>
    <row r="423" spans="1:20" s="8" customFormat="1" ht="22.9" hidden="1" customHeight="1" x14ac:dyDescent="0.35">
      <c r="A423" s="376">
        <v>1737</v>
      </c>
      <c r="B423" s="377" t="s">
        <v>1516</v>
      </c>
      <c r="C423" s="130" t="s">
        <v>946</v>
      </c>
      <c r="D423" s="85" t="s">
        <v>1411</v>
      </c>
      <c r="E423" s="85" t="s">
        <v>1580</v>
      </c>
      <c r="F423" s="130" t="s">
        <v>932</v>
      </c>
      <c r="G423" s="85">
        <v>168.79</v>
      </c>
      <c r="H423" s="85"/>
      <c r="I423" s="125">
        <f t="shared" si="10"/>
        <v>168.79</v>
      </c>
      <c r="J423" s="386"/>
      <c r="K423" s="110" t="s">
        <v>1627</v>
      </c>
      <c r="L423" s="375"/>
      <c r="M423" s="374"/>
      <c r="N423" s="374"/>
      <c r="O423" s="374"/>
      <c r="P423" s="374"/>
      <c r="Q423" s="374"/>
      <c r="R423" s="374"/>
      <c r="S423" s="374"/>
      <c r="T423" s="375"/>
    </row>
    <row r="424" spans="1:20" s="8" customFormat="1" ht="22.9" hidden="1" customHeight="1" x14ac:dyDescent="0.35">
      <c r="A424" s="376">
        <v>1737</v>
      </c>
      <c r="B424" s="377" t="s">
        <v>1517</v>
      </c>
      <c r="C424" s="130" t="s">
        <v>946</v>
      </c>
      <c r="D424" s="85" t="s">
        <v>1411</v>
      </c>
      <c r="E424" s="85" t="s">
        <v>1580</v>
      </c>
      <c r="F424" s="130" t="s">
        <v>932</v>
      </c>
      <c r="G424" s="85">
        <v>168.79</v>
      </c>
      <c r="H424" s="85"/>
      <c r="I424" s="125">
        <f t="shared" si="10"/>
        <v>168.79</v>
      </c>
      <c r="J424" s="386"/>
      <c r="K424" s="110" t="s">
        <v>1627</v>
      </c>
      <c r="L424" s="375"/>
      <c r="M424" s="374"/>
      <c r="N424" s="374"/>
      <c r="O424" s="374"/>
      <c r="P424" s="374"/>
      <c r="Q424" s="374"/>
      <c r="R424" s="374"/>
      <c r="S424" s="374"/>
      <c r="T424" s="375"/>
    </row>
    <row r="425" spans="1:20" s="8" customFormat="1" ht="22.9" hidden="1" customHeight="1" x14ac:dyDescent="0.35">
      <c r="A425" s="376">
        <v>1737</v>
      </c>
      <c r="B425" s="377" t="s">
        <v>1518</v>
      </c>
      <c r="C425" s="130" t="s">
        <v>946</v>
      </c>
      <c r="D425" s="85" t="s">
        <v>1411</v>
      </c>
      <c r="E425" s="85" t="s">
        <v>1580</v>
      </c>
      <c r="F425" s="130" t="s">
        <v>932</v>
      </c>
      <c r="G425" s="85">
        <v>168.79</v>
      </c>
      <c r="H425" s="85"/>
      <c r="I425" s="125">
        <f t="shared" si="10"/>
        <v>168.79</v>
      </c>
      <c r="J425" s="386"/>
      <c r="K425" s="110" t="s">
        <v>1627</v>
      </c>
      <c r="L425" s="375"/>
      <c r="M425" s="374"/>
      <c r="N425" s="374"/>
      <c r="O425" s="374"/>
      <c r="P425" s="374"/>
      <c r="Q425" s="374"/>
      <c r="R425" s="374"/>
      <c r="S425" s="374"/>
      <c r="T425" s="375"/>
    </row>
    <row r="426" spans="1:20" s="8" customFormat="1" ht="22.9" hidden="1" customHeight="1" x14ac:dyDescent="0.35">
      <c r="A426" s="376">
        <v>1737</v>
      </c>
      <c r="B426" s="377" t="s">
        <v>1519</v>
      </c>
      <c r="C426" s="130" t="s">
        <v>946</v>
      </c>
      <c r="D426" s="85" t="s">
        <v>1411</v>
      </c>
      <c r="E426" s="85" t="s">
        <v>1580</v>
      </c>
      <c r="F426" s="130" t="s">
        <v>932</v>
      </c>
      <c r="G426" s="85">
        <v>168.68</v>
      </c>
      <c r="H426" s="85"/>
      <c r="I426" s="125">
        <f t="shared" si="10"/>
        <v>168.68</v>
      </c>
      <c r="J426" s="386"/>
      <c r="K426" s="110" t="s">
        <v>1627</v>
      </c>
      <c r="L426" s="375"/>
      <c r="M426" s="374"/>
      <c r="N426" s="374"/>
      <c r="O426" s="374"/>
      <c r="P426" s="374"/>
      <c r="Q426" s="374"/>
      <c r="R426" s="374"/>
      <c r="S426" s="374"/>
      <c r="T426" s="375"/>
    </row>
    <row r="427" spans="1:20" s="8" customFormat="1" ht="22.9" hidden="1" customHeight="1" x14ac:dyDescent="0.35">
      <c r="A427" s="376">
        <v>1737</v>
      </c>
      <c r="B427" s="377" t="s">
        <v>1520</v>
      </c>
      <c r="C427" s="130" t="s">
        <v>946</v>
      </c>
      <c r="D427" s="85" t="s">
        <v>1411</v>
      </c>
      <c r="E427" s="85" t="s">
        <v>1580</v>
      </c>
      <c r="F427" s="130" t="s">
        <v>932</v>
      </c>
      <c r="G427" s="85">
        <v>168.68</v>
      </c>
      <c r="H427" s="85"/>
      <c r="I427" s="125">
        <f t="shared" si="10"/>
        <v>168.68</v>
      </c>
      <c r="J427" s="386"/>
      <c r="K427" s="110" t="s">
        <v>1627</v>
      </c>
      <c r="L427" s="375"/>
      <c r="M427" s="374"/>
      <c r="N427" s="374"/>
      <c r="O427" s="374"/>
      <c r="P427" s="374"/>
      <c r="Q427" s="374"/>
      <c r="R427" s="374"/>
      <c r="S427" s="374"/>
      <c r="T427" s="375"/>
    </row>
    <row r="428" spans="1:20" s="8" customFormat="1" ht="22.9" hidden="1" customHeight="1" x14ac:dyDescent="0.35">
      <c r="A428" s="376">
        <v>1737</v>
      </c>
      <c r="B428" s="377" t="s">
        <v>1521</v>
      </c>
      <c r="C428" s="130" t="s">
        <v>946</v>
      </c>
      <c r="D428" s="85" t="s">
        <v>1411</v>
      </c>
      <c r="E428" s="85" t="s">
        <v>1580</v>
      </c>
      <c r="F428" s="130" t="s">
        <v>932</v>
      </c>
      <c r="G428" s="85">
        <v>168.68</v>
      </c>
      <c r="H428" s="85"/>
      <c r="I428" s="125">
        <f t="shared" si="10"/>
        <v>168.68</v>
      </c>
      <c r="J428" s="386"/>
      <c r="K428" s="110" t="s">
        <v>1627</v>
      </c>
      <c r="L428" s="375"/>
      <c r="M428" s="374"/>
      <c r="N428" s="374"/>
      <c r="O428" s="374"/>
      <c r="P428" s="374"/>
      <c r="Q428" s="374"/>
      <c r="R428" s="374"/>
      <c r="S428" s="374"/>
      <c r="T428" s="375"/>
    </row>
    <row r="429" spans="1:20" s="8" customFormat="1" ht="22.9" hidden="1" customHeight="1" x14ac:dyDescent="0.35">
      <c r="A429" s="376">
        <v>1737</v>
      </c>
      <c r="B429" s="377" t="s">
        <v>1522</v>
      </c>
      <c r="C429" s="130" t="s">
        <v>946</v>
      </c>
      <c r="D429" s="85" t="s">
        <v>1411</v>
      </c>
      <c r="E429" s="85" t="s">
        <v>1580</v>
      </c>
      <c r="F429" s="130" t="s">
        <v>932</v>
      </c>
      <c r="G429" s="85">
        <v>168.68</v>
      </c>
      <c r="H429" s="85"/>
      <c r="I429" s="125">
        <f t="shared" si="10"/>
        <v>168.68</v>
      </c>
      <c r="J429" s="386"/>
      <c r="K429" s="110" t="s">
        <v>1627</v>
      </c>
      <c r="L429" s="375"/>
      <c r="M429" s="374"/>
      <c r="N429" s="374"/>
      <c r="O429" s="374"/>
      <c r="P429" s="374"/>
      <c r="Q429" s="374"/>
      <c r="R429" s="374"/>
      <c r="S429" s="374"/>
      <c r="T429" s="375"/>
    </row>
    <row r="430" spans="1:20" s="8" customFormat="1" ht="22.9" hidden="1" customHeight="1" x14ac:dyDescent="0.35">
      <c r="A430" s="376">
        <v>1737</v>
      </c>
      <c r="B430" s="377" t="s">
        <v>1523</v>
      </c>
      <c r="C430" s="130" t="s">
        <v>946</v>
      </c>
      <c r="D430" s="85" t="s">
        <v>1411</v>
      </c>
      <c r="E430" s="85" t="s">
        <v>1580</v>
      </c>
      <c r="F430" s="130" t="s">
        <v>932</v>
      </c>
      <c r="G430" s="85">
        <v>168.68</v>
      </c>
      <c r="H430" s="85"/>
      <c r="I430" s="125">
        <f t="shared" si="10"/>
        <v>168.68</v>
      </c>
      <c r="J430" s="386"/>
      <c r="K430" s="110" t="s">
        <v>1627</v>
      </c>
      <c r="L430" s="375"/>
      <c r="M430" s="374"/>
      <c r="N430" s="374"/>
      <c r="O430" s="374"/>
      <c r="P430" s="374"/>
      <c r="Q430" s="374"/>
      <c r="R430" s="374"/>
      <c r="S430" s="374"/>
      <c r="T430" s="375"/>
    </row>
    <row r="431" spans="1:20" s="8" customFormat="1" ht="22.9" hidden="1" customHeight="1" x14ac:dyDescent="0.35">
      <c r="A431" s="376">
        <v>1737</v>
      </c>
      <c r="B431" s="377" t="s">
        <v>1524</v>
      </c>
      <c r="C431" s="130" t="s">
        <v>946</v>
      </c>
      <c r="D431" s="85" t="s">
        <v>1411</v>
      </c>
      <c r="E431" s="85" t="s">
        <v>1580</v>
      </c>
      <c r="F431" s="130" t="s">
        <v>932</v>
      </c>
      <c r="G431" s="85">
        <v>168.68</v>
      </c>
      <c r="H431" s="85"/>
      <c r="I431" s="125">
        <f t="shared" si="10"/>
        <v>168.68</v>
      </c>
      <c r="J431" s="386"/>
      <c r="K431" s="110" t="s">
        <v>1627</v>
      </c>
      <c r="L431" s="375"/>
      <c r="M431" s="374"/>
      <c r="N431" s="374"/>
      <c r="O431" s="374"/>
      <c r="P431" s="374"/>
      <c r="Q431" s="374"/>
      <c r="R431" s="374"/>
      <c r="S431" s="374"/>
      <c r="T431" s="375"/>
    </row>
    <row r="432" spans="1:20" s="8" customFormat="1" ht="22.9" hidden="1" customHeight="1" x14ac:dyDescent="0.35">
      <c r="A432" s="376">
        <v>1737</v>
      </c>
      <c r="B432" s="377" t="s">
        <v>1525</v>
      </c>
      <c r="C432" s="130" t="s">
        <v>946</v>
      </c>
      <c r="D432" s="85" t="s">
        <v>1411</v>
      </c>
      <c r="E432" s="85" t="s">
        <v>1580</v>
      </c>
      <c r="F432" s="130" t="s">
        <v>932</v>
      </c>
      <c r="G432" s="85">
        <v>168.68</v>
      </c>
      <c r="H432" s="85"/>
      <c r="I432" s="125">
        <f t="shared" si="10"/>
        <v>168.68</v>
      </c>
      <c r="J432" s="386"/>
      <c r="K432" s="110" t="s">
        <v>1627</v>
      </c>
      <c r="L432" s="375"/>
      <c r="M432" s="374"/>
      <c r="N432" s="374"/>
      <c r="O432" s="374"/>
      <c r="P432" s="374"/>
      <c r="Q432" s="374"/>
      <c r="R432" s="374"/>
      <c r="S432" s="374"/>
      <c r="T432" s="375"/>
    </row>
    <row r="433" spans="1:20" s="8" customFormat="1" ht="22.9" hidden="1" customHeight="1" x14ac:dyDescent="0.35">
      <c r="A433" s="376">
        <v>1737</v>
      </c>
      <c r="B433" s="377" t="s">
        <v>1526</v>
      </c>
      <c r="C433" s="130" t="s">
        <v>946</v>
      </c>
      <c r="D433" s="85" t="s">
        <v>1411</v>
      </c>
      <c r="E433" s="85" t="s">
        <v>1580</v>
      </c>
      <c r="F433" s="130" t="s">
        <v>932</v>
      </c>
      <c r="G433" s="85">
        <v>168.68</v>
      </c>
      <c r="H433" s="85"/>
      <c r="I433" s="125">
        <f t="shared" si="10"/>
        <v>168.68</v>
      </c>
      <c r="J433" s="386"/>
      <c r="K433" s="110" t="s">
        <v>1627</v>
      </c>
      <c r="L433" s="375"/>
      <c r="M433" s="374"/>
      <c r="N433" s="374"/>
      <c r="O433" s="374"/>
      <c r="P433" s="374"/>
      <c r="Q433" s="374"/>
      <c r="R433" s="374"/>
      <c r="S433" s="374"/>
      <c r="T433" s="375"/>
    </row>
    <row r="434" spans="1:20" s="8" customFormat="1" ht="22.9" hidden="1" customHeight="1" x14ac:dyDescent="0.35">
      <c r="A434" s="376">
        <v>1737</v>
      </c>
      <c r="B434" s="377" t="s">
        <v>1527</v>
      </c>
      <c r="C434" s="130" t="s">
        <v>946</v>
      </c>
      <c r="D434" s="85" t="s">
        <v>1411</v>
      </c>
      <c r="E434" s="85" t="s">
        <v>1580</v>
      </c>
      <c r="F434" s="130" t="s">
        <v>932</v>
      </c>
      <c r="G434" s="85">
        <v>168.68</v>
      </c>
      <c r="H434" s="85"/>
      <c r="I434" s="125">
        <f t="shared" ref="I434:I497" si="11">G434-H434</f>
        <v>168.68</v>
      </c>
      <c r="J434" s="386"/>
      <c r="K434" s="110" t="s">
        <v>1627</v>
      </c>
      <c r="L434" s="375"/>
      <c r="M434" s="374"/>
      <c r="N434" s="374"/>
      <c r="O434" s="374"/>
      <c r="P434" s="374"/>
      <c r="Q434" s="374"/>
      <c r="R434" s="374"/>
      <c r="S434" s="374"/>
      <c r="T434" s="375"/>
    </row>
    <row r="435" spans="1:20" s="8" customFormat="1" ht="22.9" hidden="1" customHeight="1" x14ac:dyDescent="0.35">
      <c r="A435" s="376">
        <v>1737</v>
      </c>
      <c r="B435" s="377" t="s">
        <v>1528</v>
      </c>
      <c r="C435" s="130" t="s">
        <v>946</v>
      </c>
      <c r="D435" s="85" t="s">
        <v>1411</v>
      </c>
      <c r="E435" s="85" t="s">
        <v>1580</v>
      </c>
      <c r="F435" s="130" t="s">
        <v>932</v>
      </c>
      <c r="G435" s="85">
        <v>168.68</v>
      </c>
      <c r="H435" s="85"/>
      <c r="I435" s="125">
        <f t="shared" si="11"/>
        <v>168.68</v>
      </c>
      <c r="J435" s="386"/>
      <c r="K435" s="110" t="s">
        <v>1627</v>
      </c>
      <c r="L435" s="375"/>
      <c r="M435" s="374"/>
      <c r="N435" s="374"/>
      <c r="O435" s="374"/>
      <c r="P435" s="374"/>
      <c r="Q435" s="374"/>
      <c r="R435" s="374"/>
      <c r="S435" s="374"/>
      <c r="T435" s="375"/>
    </row>
    <row r="436" spans="1:20" s="8" customFormat="1" ht="22.9" hidden="1" customHeight="1" x14ac:dyDescent="0.35">
      <c r="A436" s="376">
        <v>1737</v>
      </c>
      <c r="B436" s="377" t="s">
        <v>1529</v>
      </c>
      <c r="C436" s="130" t="s">
        <v>946</v>
      </c>
      <c r="D436" s="85" t="s">
        <v>1411</v>
      </c>
      <c r="E436" s="85" t="s">
        <v>1580</v>
      </c>
      <c r="F436" s="130" t="s">
        <v>932</v>
      </c>
      <c r="G436" s="85">
        <v>168.68</v>
      </c>
      <c r="H436" s="85"/>
      <c r="I436" s="125">
        <f t="shared" si="11"/>
        <v>168.68</v>
      </c>
      <c r="J436" s="386"/>
      <c r="K436" s="110" t="s">
        <v>1627</v>
      </c>
      <c r="L436" s="375"/>
      <c r="M436" s="374"/>
      <c r="N436" s="374"/>
      <c r="O436" s="374"/>
      <c r="P436" s="374"/>
      <c r="Q436" s="374"/>
      <c r="R436" s="374"/>
      <c r="S436" s="374"/>
      <c r="T436" s="375"/>
    </row>
    <row r="437" spans="1:20" s="8" customFormat="1" ht="22.9" hidden="1" customHeight="1" x14ac:dyDescent="0.35">
      <c r="A437" s="376">
        <v>1737</v>
      </c>
      <c r="B437" s="377" t="s">
        <v>1530</v>
      </c>
      <c r="C437" s="130" t="s">
        <v>946</v>
      </c>
      <c r="D437" s="85" t="s">
        <v>1411</v>
      </c>
      <c r="E437" s="85" t="s">
        <v>1580</v>
      </c>
      <c r="F437" s="130" t="s">
        <v>932</v>
      </c>
      <c r="G437" s="85">
        <v>168.68</v>
      </c>
      <c r="H437" s="85"/>
      <c r="I437" s="125">
        <f t="shared" si="11"/>
        <v>168.68</v>
      </c>
      <c r="J437" s="386"/>
      <c r="K437" s="110" t="s">
        <v>1627</v>
      </c>
      <c r="L437" s="375"/>
      <c r="M437" s="374"/>
      <c r="N437" s="374"/>
      <c r="O437" s="374"/>
      <c r="P437" s="374"/>
      <c r="Q437" s="374"/>
      <c r="R437" s="374"/>
      <c r="S437" s="374"/>
      <c r="T437" s="375"/>
    </row>
    <row r="438" spans="1:20" s="8" customFormat="1" ht="22.9" hidden="1" customHeight="1" x14ac:dyDescent="0.35">
      <c r="A438" s="376">
        <v>1737</v>
      </c>
      <c r="B438" s="377" t="s">
        <v>1531</v>
      </c>
      <c r="C438" s="130" t="s">
        <v>946</v>
      </c>
      <c r="D438" s="85" t="s">
        <v>1411</v>
      </c>
      <c r="E438" s="85" t="s">
        <v>1580</v>
      </c>
      <c r="F438" s="130" t="s">
        <v>932</v>
      </c>
      <c r="G438" s="85">
        <v>166.95</v>
      </c>
      <c r="H438" s="85"/>
      <c r="I438" s="125">
        <f t="shared" si="11"/>
        <v>166.95</v>
      </c>
      <c r="J438" s="386"/>
      <c r="K438" s="110" t="s">
        <v>1627</v>
      </c>
      <c r="L438" s="375"/>
      <c r="M438" s="374"/>
      <c r="N438" s="374"/>
      <c r="O438" s="374"/>
      <c r="P438" s="374"/>
      <c r="Q438" s="374"/>
      <c r="R438" s="374"/>
      <c r="S438" s="374"/>
      <c r="T438" s="375"/>
    </row>
    <row r="439" spans="1:20" s="8" customFormat="1" ht="22.9" hidden="1" customHeight="1" x14ac:dyDescent="0.35">
      <c r="A439" s="376">
        <v>1737</v>
      </c>
      <c r="B439" s="377" t="s">
        <v>1532</v>
      </c>
      <c r="C439" s="130" t="s">
        <v>946</v>
      </c>
      <c r="D439" s="85" t="s">
        <v>1411</v>
      </c>
      <c r="E439" s="85" t="s">
        <v>1580</v>
      </c>
      <c r="F439" s="130" t="s">
        <v>932</v>
      </c>
      <c r="G439" s="85">
        <v>166.95</v>
      </c>
      <c r="H439" s="85"/>
      <c r="I439" s="125">
        <f t="shared" si="11"/>
        <v>166.95</v>
      </c>
      <c r="J439" s="386"/>
      <c r="K439" s="110" t="s">
        <v>1627</v>
      </c>
      <c r="L439" s="375"/>
      <c r="M439" s="374"/>
      <c r="N439" s="374"/>
      <c r="O439" s="374"/>
      <c r="P439" s="374"/>
      <c r="Q439" s="374"/>
      <c r="R439" s="374"/>
      <c r="S439" s="374"/>
      <c r="T439" s="375"/>
    </row>
    <row r="440" spans="1:20" s="8" customFormat="1" ht="22.9" hidden="1" customHeight="1" x14ac:dyDescent="0.35">
      <c r="A440" s="376">
        <v>1737</v>
      </c>
      <c r="B440" s="377" t="s">
        <v>1533</v>
      </c>
      <c r="C440" s="130" t="s">
        <v>946</v>
      </c>
      <c r="D440" s="85" t="s">
        <v>1411</v>
      </c>
      <c r="E440" s="85" t="s">
        <v>1580</v>
      </c>
      <c r="F440" s="130" t="s">
        <v>932</v>
      </c>
      <c r="G440" s="85">
        <v>166.95</v>
      </c>
      <c r="H440" s="85"/>
      <c r="I440" s="125">
        <f t="shared" si="11"/>
        <v>166.95</v>
      </c>
      <c r="J440" s="386"/>
      <c r="K440" s="110" t="s">
        <v>1627</v>
      </c>
      <c r="L440" s="375"/>
      <c r="M440" s="374"/>
      <c r="N440" s="374"/>
      <c r="O440" s="374"/>
      <c r="P440" s="374"/>
      <c r="Q440" s="374"/>
      <c r="R440" s="374"/>
      <c r="S440" s="374"/>
      <c r="T440" s="375"/>
    </row>
    <row r="441" spans="1:20" s="8" customFormat="1" ht="22.9" hidden="1" customHeight="1" x14ac:dyDescent="0.35">
      <c r="A441" s="376">
        <v>1737</v>
      </c>
      <c r="B441" s="377" t="s">
        <v>1534</v>
      </c>
      <c r="C441" s="130" t="s">
        <v>946</v>
      </c>
      <c r="D441" s="85" t="s">
        <v>1411</v>
      </c>
      <c r="E441" s="85" t="s">
        <v>1580</v>
      </c>
      <c r="F441" s="130" t="s">
        <v>932</v>
      </c>
      <c r="G441" s="85">
        <v>166.95</v>
      </c>
      <c r="H441" s="85"/>
      <c r="I441" s="125">
        <f t="shared" si="11"/>
        <v>166.95</v>
      </c>
      <c r="J441" s="386"/>
      <c r="K441" s="110" t="s">
        <v>1627</v>
      </c>
      <c r="L441" s="375"/>
      <c r="M441" s="374"/>
      <c r="N441" s="374"/>
      <c r="O441" s="374"/>
      <c r="P441" s="374"/>
      <c r="Q441" s="374"/>
      <c r="R441" s="374"/>
      <c r="S441" s="374"/>
      <c r="T441" s="375"/>
    </row>
    <row r="442" spans="1:20" s="8" customFormat="1" ht="22.9" hidden="1" customHeight="1" x14ac:dyDescent="0.35">
      <c r="A442" s="376">
        <v>1737</v>
      </c>
      <c r="B442" s="377" t="s">
        <v>1535</v>
      </c>
      <c r="C442" s="130" t="s">
        <v>946</v>
      </c>
      <c r="D442" s="85" t="s">
        <v>1411</v>
      </c>
      <c r="E442" s="85" t="s">
        <v>1580</v>
      </c>
      <c r="F442" s="130" t="s">
        <v>932</v>
      </c>
      <c r="G442" s="85">
        <v>166.95</v>
      </c>
      <c r="H442" s="85"/>
      <c r="I442" s="125">
        <f t="shared" si="11"/>
        <v>166.95</v>
      </c>
      <c r="J442" s="386"/>
      <c r="K442" s="110" t="s">
        <v>1627</v>
      </c>
      <c r="L442" s="375"/>
      <c r="M442" s="374"/>
      <c r="N442" s="374"/>
      <c r="O442" s="374"/>
      <c r="P442" s="374"/>
      <c r="Q442" s="374"/>
      <c r="R442" s="374"/>
      <c r="S442" s="374"/>
      <c r="T442" s="375"/>
    </row>
    <row r="443" spans="1:20" s="8" customFormat="1" ht="22.9" hidden="1" customHeight="1" x14ac:dyDescent="0.35">
      <c r="A443" s="376">
        <v>1737</v>
      </c>
      <c r="B443" s="377" t="s">
        <v>1536</v>
      </c>
      <c r="C443" s="130" t="s">
        <v>946</v>
      </c>
      <c r="D443" s="85" t="s">
        <v>1411</v>
      </c>
      <c r="E443" s="85" t="s">
        <v>1580</v>
      </c>
      <c r="F443" s="130" t="s">
        <v>932</v>
      </c>
      <c r="G443" s="85">
        <v>166.95</v>
      </c>
      <c r="H443" s="85"/>
      <c r="I443" s="125">
        <f t="shared" si="11"/>
        <v>166.95</v>
      </c>
      <c r="J443" s="386"/>
      <c r="K443" s="110" t="s">
        <v>1627</v>
      </c>
      <c r="L443" s="375"/>
      <c r="M443" s="374"/>
      <c r="N443" s="374"/>
      <c r="O443" s="374"/>
      <c r="P443" s="374"/>
      <c r="Q443" s="374"/>
      <c r="R443" s="374"/>
      <c r="S443" s="374"/>
      <c r="T443" s="375"/>
    </row>
    <row r="444" spans="1:20" s="8" customFormat="1" ht="22.9" hidden="1" customHeight="1" x14ac:dyDescent="0.35">
      <c r="A444" s="376">
        <v>1737</v>
      </c>
      <c r="B444" s="377" t="s">
        <v>1537</v>
      </c>
      <c r="C444" s="130" t="s">
        <v>946</v>
      </c>
      <c r="D444" s="85" t="s">
        <v>1411</v>
      </c>
      <c r="E444" s="85" t="s">
        <v>1580</v>
      </c>
      <c r="F444" s="130" t="s">
        <v>932</v>
      </c>
      <c r="G444" s="85">
        <v>166.95</v>
      </c>
      <c r="H444" s="85"/>
      <c r="I444" s="125">
        <f t="shared" si="11"/>
        <v>166.95</v>
      </c>
      <c r="J444" s="386"/>
      <c r="K444" s="110" t="s">
        <v>1627</v>
      </c>
      <c r="L444" s="375"/>
      <c r="M444" s="374"/>
      <c r="N444" s="374"/>
      <c r="O444" s="374"/>
      <c r="P444" s="374"/>
      <c r="Q444" s="374"/>
      <c r="R444" s="374"/>
      <c r="S444" s="374"/>
      <c r="T444" s="375"/>
    </row>
    <row r="445" spans="1:20" s="8" customFormat="1" ht="22.9" hidden="1" customHeight="1" x14ac:dyDescent="0.35">
      <c r="A445" s="376">
        <v>1737</v>
      </c>
      <c r="B445" s="377" t="s">
        <v>1538</v>
      </c>
      <c r="C445" s="130" t="s">
        <v>946</v>
      </c>
      <c r="D445" s="85" t="s">
        <v>1411</v>
      </c>
      <c r="E445" s="85" t="s">
        <v>1580</v>
      </c>
      <c r="F445" s="130" t="s">
        <v>932</v>
      </c>
      <c r="G445" s="85">
        <v>166.95</v>
      </c>
      <c r="H445" s="85"/>
      <c r="I445" s="125">
        <f t="shared" si="11"/>
        <v>166.95</v>
      </c>
      <c r="J445" s="386"/>
      <c r="K445" s="110" t="s">
        <v>1627</v>
      </c>
      <c r="L445" s="375"/>
      <c r="M445" s="374"/>
      <c r="N445" s="374"/>
      <c r="O445" s="374"/>
      <c r="P445" s="374"/>
      <c r="Q445" s="374"/>
      <c r="R445" s="374"/>
      <c r="S445" s="374"/>
      <c r="T445" s="375"/>
    </row>
    <row r="446" spans="1:20" s="8" customFormat="1" ht="22.9" hidden="1" customHeight="1" x14ac:dyDescent="0.35">
      <c r="A446" s="376">
        <v>1737</v>
      </c>
      <c r="B446" s="377" t="s">
        <v>1539</v>
      </c>
      <c r="C446" s="130" t="s">
        <v>946</v>
      </c>
      <c r="D446" s="85" t="s">
        <v>1411</v>
      </c>
      <c r="E446" s="85" t="s">
        <v>1580</v>
      </c>
      <c r="F446" s="130" t="s">
        <v>932</v>
      </c>
      <c r="G446" s="85">
        <v>166.95</v>
      </c>
      <c r="H446" s="85"/>
      <c r="I446" s="125">
        <f t="shared" si="11"/>
        <v>166.95</v>
      </c>
      <c r="J446" s="386"/>
      <c r="K446" s="110" t="s">
        <v>1627</v>
      </c>
      <c r="L446" s="375"/>
      <c r="M446" s="374"/>
      <c r="N446" s="374"/>
      <c r="O446" s="374"/>
      <c r="P446" s="374"/>
      <c r="Q446" s="374"/>
      <c r="R446" s="374"/>
      <c r="S446" s="374"/>
      <c r="T446" s="375"/>
    </row>
    <row r="447" spans="1:20" s="8" customFormat="1" ht="22.9" hidden="1" customHeight="1" x14ac:dyDescent="0.35">
      <c r="A447" s="376">
        <v>1737</v>
      </c>
      <c r="B447" s="377" t="s">
        <v>1540</v>
      </c>
      <c r="C447" s="130" t="s">
        <v>946</v>
      </c>
      <c r="D447" s="85" t="s">
        <v>1411</v>
      </c>
      <c r="E447" s="85" t="s">
        <v>1580</v>
      </c>
      <c r="F447" s="130" t="s">
        <v>932</v>
      </c>
      <c r="G447" s="85">
        <v>166.95</v>
      </c>
      <c r="H447" s="85"/>
      <c r="I447" s="125">
        <f t="shared" si="11"/>
        <v>166.95</v>
      </c>
      <c r="J447" s="386"/>
      <c r="K447" s="110" t="s">
        <v>1627</v>
      </c>
      <c r="L447" s="375"/>
      <c r="M447" s="374"/>
      <c r="N447" s="374"/>
      <c r="O447" s="374"/>
      <c r="P447" s="374"/>
      <c r="Q447" s="374"/>
      <c r="R447" s="374"/>
      <c r="S447" s="374"/>
      <c r="T447" s="375"/>
    </row>
    <row r="448" spans="1:20" s="8" customFormat="1" ht="22.9" hidden="1" customHeight="1" x14ac:dyDescent="0.35">
      <c r="A448" s="376">
        <v>1737</v>
      </c>
      <c r="B448" s="377" t="s">
        <v>1541</v>
      </c>
      <c r="C448" s="130" t="s">
        <v>946</v>
      </c>
      <c r="D448" s="85" t="s">
        <v>1411</v>
      </c>
      <c r="E448" s="85" t="s">
        <v>1580</v>
      </c>
      <c r="F448" s="130" t="s">
        <v>932</v>
      </c>
      <c r="G448" s="85">
        <v>166.95</v>
      </c>
      <c r="H448" s="85"/>
      <c r="I448" s="125">
        <f t="shared" si="11"/>
        <v>166.95</v>
      </c>
      <c r="J448" s="386"/>
      <c r="K448" s="110" t="s">
        <v>1627</v>
      </c>
      <c r="L448" s="375"/>
      <c r="M448" s="374"/>
      <c r="N448" s="374"/>
      <c r="O448" s="374"/>
      <c r="P448" s="374"/>
      <c r="Q448" s="374"/>
      <c r="R448" s="374"/>
      <c r="S448" s="374"/>
      <c r="T448" s="375"/>
    </row>
    <row r="449" spans="1:20" s="8" customFormat="1" ht="22.9" hidden="1" customHeight="1" x14ac:dyDescent="0.35">
      <c r="A449" s="376">
        <v>1737</v>
      </c>
      <c r="B449" s="377" t="s">
        <v>1542</v>
      </c>
      <c r="C449" s="130" t="s">
        <v>946</v>
      </c>
      <c r="D449" s="85" t="s">
        <v>1411</v>
      </c>
      <c r="E449" s="85" t="s">
        <v>1580</v>
      </c>
      <c r="F449" s="130" t="s">
        <v>932</v>
      </c>
      <c r="G449" s="85">
        <v>166.95</v>
      </c>
      <c r="H449" s="85"/>
      <c r="I449" s="125">
        <f t="shared" si="11"/>
        <v>166.95</v>
      </c>
      <c r="J449" s="386"/>
      <c r="K449" s="110" t="s">
        <v>1627</v>
      </c>
      <c r="L449" s="375"/>
      <c r="M449" s="374"/>
      <c r="N449" s="374"/>
      <c r="O449" s="374"/>
      <c r="P449" s="374"/>
      <c r="Q449" s="374"/>
      <c r="R449" s="374"/>
      <c r="S449" s="374"/>
      <c r="T449" s="375"/>
    </row>
    <row r="450" spans="1:20" s="8" customFormat="1" ht="22.9" hidden="1" customHeight="1" x14ac:dyDescent="0.35">
      <c r="A450" s="376">
        <v>1737</v>
      </c>
      <c r="B450" s="377" t="s">
        <v>1543</v>
      </c>
      <c r="C450" s="130" t="s">
        <v>946</v>
      </c>
      <c r="D450" s="85" t="s">
        <v>1411</v>
      </c>
      <c r="E450" s="85" t="s">
        <v>1580</v>
      </c>
      <c r="F450" s="130" t="s">
        <v>932</v>
      </c>
      <c r="G450" s="85">
        <v>169.06</v>
      </c>
      <c r="H450" s="85"/>
      <c r="I450" s="125">
        <f t="shared" si="11"/>
        <v>169.06</v>
      </c>
      <c r="J450" s="386"/>
      <c r="K450" s="110" t="s">
        <v>1627</v>
      </c>
      <c r="L450" s="375"/>
      <c r="M450" s="374"/>
      <c r="N450" s="374"/>
      <c r="O450" s="374"/>
      <c r="P450" s="374"/>
      <c r="Q450" s="374"/>
      <c r="R450" s="374"/>
      <c r="S450" s="374"/>
      <c r="T450" s="375"/>
    </row>
    <row r="451" spans="1:20" s="8" customFormat="1" ht="22.9" hidden="1" customHeight="1" x14ac:dyDescent="0.35">
      <c r="A451" s="376">
        <v>1737</v>
      </c>
      <c r="B451" s="377" t="s">
        <v>1544</v>
      </c>
      <c r="C451" s="130" t="s">
        <v>946</v>
      </c>
      <c r="D451" s="85" t="s">
        <v>1411</v>
      </c>
      <c r="E451" s="85" t="s">
        <v>1580</v>
      </c>
      <c r="F451" s="130" t="s">
        <v>932</v>
      </c>
      <c r="G451" s="85">
        <v>169.06</v>
      </c>
      <c r="H451" s="85"/>
      <c r="I451" s="125">
        <f t="shared" si="11"/>
        <v>169.06</v>
      </c>
      <c r="J451" s="386"/>
      <c r="K451" s="110" t="s">
        <v>1627</v>
      </c>
      <c r="L451" s="375"/>
      <c r="M451" s="374"/>
      <c r="N451" s="374"/>
      <c r="O451" s="374"/>
      <c r="P451" s="374"/>
      <c r="Q451" s="374"/>
      <c r="R451" s="374"/>
      <c r="S451" s="374"/>
      <c r="T451" s="375"/>
    </row>
    <row r="452" spans="1:20" s="8" customFormat="1" ht="22.9" hidden="1" customHeight="1" x14ac:dyDescent="0.35">
      <c r="A452" s="376">
        <v>1737</v>
      </c>
      <c r="B452" s="377" t="s">
        <v>1545</v>
      </c>
      <c r="C452" s="130" t="s">
        <v>946</v>
      </c>
      <c r="D452" s="85" t="s">
        <v>1411</v>
      </c>
      <c r="E452" s="85" t="s">
        <v>1580</v>
      </c>
      <c r="F452" s="130" t="s">
        <v>932</v>
      </c>
      <c r="G452" s="85">
        <v>169.06</v>
      </c>
      <c r="H452" s="85"/>
      <c r="I452" s="125">
        <f t="shared" si="11"/>
        <v>169.06</v>
      </c>
      <c r="J452" s="386"/>
      <c r="K452" s="110" t="s">
        <v>1627</v>
      </c>
      <c r="L452" s="375"/>
      <c r="M452" s="374"/>
      <c r="N452" s="374"/>
      <c r="O452" s="374"/>
      <c r="P452" s="374"/>
      <c r="Q452" s="374"/>
      <c r="R452" s="374"/>
      <c r="S452" s="374"/>
      <c r="T452" s="375"/>
    </row>
    <row r="453" spans="1:20" s="8" customFormat="1" ht="22.9" hidden="1" customHeight="1" x14ac:dyDescent="0.35">
      <c r="A453" s="376">
        <v>1737</v>
      </c>
      <c r="B453" s="377" t="s">
        <v>1546</v>
      </c>
      <c r="C453" s="130" t="s">
        <v>946</v>
      </c>
      <c r="D453" s="85" t="s">
        <v>1411</v>
      </c>
      <c r="E453" s="85" t="s">
        <v>1580</v>
      </c>
      <c r="F453" s="130" t="s">
        <v>932</v>
      </c>
      <c r="G453" s="85">
        <v>169.06</v>
      </c>
      <c r="H453" s="85"/>
      <c r="I453" s="125">
        <f t="shared" si="11"/>
        <v>169.06</v>
      </c>
      <c r="J453" s="386"/>
      <c r="K453" s="110" t="s">
        <v>1627</v>
      </c>
      <c r="L453" s="375"/>
      <c r="M453" s="374"/>
      <c r="N453" s="374"/>
      <c r="O453" s="374"/>
      <c r="P453" s="374"/>
      <c r="Q453" s="374"/>
      <c r="R453" s="374"/>
      <c r="S453" s="374"/>
      <c r="T453" s="375"/>
    </row>
    <row r="454" spans="1:20" s="8" customFormat="1" ht="22.9" hidden="1" customHeight="1" x14ac:dyDescent="0.35">
      <c r="A454" s="376">
        <v>1737</v>
      </c>
      <c r="B454" s="377" t="s">
        <v>1547</v>
      </c>
      <c r="C454" s="130" t="s">
        <v>946</v>
      </c>
      <c r="D454" s="85" t="s">
        <v>1411</v>
      </c>
      <c r="E454" s="85" t="s">
        <v>1580</v>
      </c>
      <c r="F454" s="130" t="s">
        <v>932</v>
      </c>
      <c r="G454" s="85">
        <v>169.06</v>
      </c>
      <c r="H454" s="85"/>
      <c r="I454" s="125">
        <f t="shared" si="11"/>
        <v>169.06</v>
      </c>
      <c r="J454" s="386"/>
      <c r="K454" s="110" t="s">
        <v>1627</v>
      </c>
      <c r="L454" s="375"/>
      <c r="M454" s="374"/>
      <c r="N454" s="374"/>
      <c r="O454" s="374"/>
      <c r="P454" s="374"/>
      <c r="Q454" s="374"/>
      <c r="R454" s="374"/>
      <c r="S454" s="374"/>
      <c r="T454" s="375"/>
    </row>
    <row r="455" spans="1:20" s="8" customFormat="1" ht="22.9" hidden="1" customHeight="1" x14ac:dyDescent="0.35">
      <c r="A455" s="376">
        <v>1737</v>
      </c>
      <c r="B455" s="377" t="s">
        <v>1548</v>
      </c>
      <c r="C455" s="130" t="s">
        <v>946</v>
      </c>
      <c r="D455" s="85" t="s">
        <v>1411</v>
      </c>
      <c r="E455" s="85" t="s">
        <v>1580</v>
      </c>
      <c r="F455" s="130" t="s">
        <v>932</v>
      </c>
      <c r="G455" s="85">
        <v>170.18</v>
      </c>
      <c r="H455" s="85"/>
      <c r="I455" s="125">
        <f t="shared" si="11"/>
        <v>170.18</v>
      </c>
      <c r="J455" s="386"/>
      <c r="K455" s="110" t="s">
        <v>1627</v>
      </c>
      <c r="L455" s="375"/>
      <c r="M455" s="374"/>
      <c r="N455" s="374"/>
      <c r="O455" s="374"/>
      <c r="P455" s="374"/>
      <c r="Q455" s="374"/>
      <c r="R455" s="374"/>
      <c r="S455" s="374"/>
      <c r="T455" s="375"/>
    </row>
    <row r="456" spans="1:20" s="8" customFormat="1" ht="22.9" hidden="1" customHeight="1" x14ac:dyDescent="0.35">
      <c r="A456" s="376">
        <v>1737</v>
      </c>
      <c r="B456" s="377" t="s">
        <v>1549</v>
      </c>
      <c r="C456" s="130" t="s">
        <v>946</v>
      </c>
      <c r="D456" s="85" t="s">
        <v>1411</v>
      </c>
      <c r="E456" s="85" t="s">
        <v>1580</v>
      </c>
      <c r="F456" s="130" t="s">
        <v>932</v>
      </c>
      <c r="G456" s="85">
        <v>170.18</v>
      </c>
      <c r="H456" s="85"/>
      <c r="I456" s="125">
        <f t="shared" si="11"/>
        <v>170.18</v>
      </c>
      <c r="J456" s="386"/>
      <c r="K456" s="110" t="s">
        <v>1627</v>
      </c>
      <c r="L456" s="375"/>
      <c r="M456" s="374"/>
      <c r="N456" s="374"/>
      <c r="O456" s="374"/>
      <c r="P456" s="374"/>
      <c r="Q456" s="374"/>
      <c r="R456" s="374"/>
      <c r="S456" s="374"/>
      <c r="T456" s="375"/>
    </row>
    <row r="457" spans="1:20" s="8" customFormat="1" ht="22.9" hidden="1" customHeight="1" x14ac:dyDescent="0.35">
      <c r="A457" s="376">
        <v>1737</v>
      </c>
      <c r="B457" s="377" t="s">
        <v>1550</v>
      </c>
      <c r="C457" s="130" t="s">
        <v>946</v>
      </c>
      <c r="D457" s="85" t="s">
        <v>1411</v>
      </c>
      <c r="E457" s="85" t="s">
        <v>1580</v>
      </c>
      <c r="F457" s="130" t="s">
        <v>932</v>
      </c>
      <c r="G457" s="85">
        <v>170.18</v>
      </c>
      <c r="H457" s="85"/>
      <c r="I457" s="125">
        <f t="shared" si="11"/>
        <v>170.18</v>
      </c>
      <c r="J457" s="386"/>
      <c r="K457" s="110" t="s">
        <v>1627</v>
      </c>
      <c r="L457" s="375"/>
      <c r="M457" s="374"/>
      <c r="N457" s="374"/>
      <c r="O457" s="374"/>
      <c r="P457" s="374"/>
      <c r="Q457" s="374"/>
      <c r="R457" s="374"/>
      <c r="S457" s="374"/>
      <c r="T457" s="375"/>
    </row>
    <row r="458" spans="1:20" s="8" customFormat="1" ht="22.9" hidden="1" customHeight="1" x14ac:dyDescent="0.35">
      <c r="A458" s="376">
        <v>1737</v>
      </c>
      <c r="B458" s="377" t="s">
        <v>1551</v>
      </c>
      <c r="C458" s="130" t="s">
        <v>946</v>
      </c>
      <c r="D458" s="85" t="s">
        <v>1411</v>
      </c>
      <c r="E458" s="85" t="s">
        <v>1580</v>
      </c>
      <c r="F458" s="130" t="s">
        <v>932</v>
      </c>
      <c r="G458" s="85">
        <v>170.47</v>
      </c>
      <c r="H458" s="85"/>
      <c r="I458" s="125">
        <f t="shared" si="11"/>
        <v>170.47</v>
      </c>
      <c r="J458" s="386"/>
      <c r="K458" s="110" t="s">
        <v>1627</v>
      </c>
      <c r="L458" s="375"/>
      <c r="M458" s="374"/>
      <c r="N458" s="374"/>
      <c r="O458" s="374"/>
      <c r="P458" s="374"/>
      <c r="Q458" s="374"/>
      <c r="R458" s="374"/>
      <c r="S458" s="374"/>
      <c r="T458" s="375"/>
    </row>
    <row r="459" spans="1:20" s="8" customFormat="1" ht="22.9" hidden="1" customHeight="1" x14ac:dyDescent="0.35">
      <c r="A459" s="376">
        <v>1737</v>
      </c>
      <c r="B459" s="377" t="s">
        <v>1552</v>
      </c>
      <c r="C459" s="130" t="s">
        <v>946</v>
      </c>
      <c r="D459" s="85" t="s">
        <v>1411</v>
      </c>
      <c r="E459" s="85" t="s">
        <v>1580</v>
      </c>
      <c r="F459" s="130" t="s">
        <v>932</v>
      </c>
      <c r="G459" s="85">
        <v>170.47</v>
      </c>
      <c r="H459" s="85"/>
      <c r="I459" s="125">
        <f t="shared" si="11"/>
        <v>170.47</v>
      </c>
      <c r="J459" s="386"/>
      <c r="K459" s="110" t="s">
        <v>1627</v>
      </c>
      <c r="L459" s="375"/>
      <c r="M459" s="374"/>
      <c r="N459" s="374"/>
      <c r="O459" s="374"/>
      <c r="P459" s="374"/>
      <c r="Q459" s="374"/>
      <c r="R459" s="374"/>
      <c r="S459" s="374"/>
      <c r="T459" s="375"/>
    </row>
    <row r="460" spans="1:20" s="8" customFormat="1" ht="22.9" hidden="1" customHeight="1" x14ac:dyDescent="0.35">
      <c r="A460" s="376">
        <v>1737</v>
      </c>
      <c r="B460" s="377" t="s">
        <v>1553</v>
      </c>
      <c r="C460" s="130" t="s">
        <v>946</v>
      </c>
      <c r="D460" s="85" t="s">
        <v>1411</v>
      </c>
      <c r="E460" s="85" t="s">
        <v>1580</v>
      </c>
      <c r="F460" s="130" t="s">
        <v>932</v>
      </c>
      <c r="G460" s="85">
        <v>170.47</v>
      </c>
      <c r="H460" s="85"/>
      <c r="I460" s="125">
        <f t="shared" si="11"/>
        <v>170.47</v>
      </c>
      <c r="J460" s="386"/>
      <c r="K460" s="110" t="s">
        <v>1627</v>
      </c>
      <c r="L460" s="375"/>
      <c r="M460" s="374"/>
      <c r="N460" s="374"/>
      <c r="O460" s="374"/>
      <c r="P460" s="374"/>
      <c r="Q460" s="374"/>
      <c r="R460" s="374"/>
      <c r="S460" s="374"/>
      <c r="T460" s="375"/>
    </row>
    <row r="461" spans="1:20" s="8" customFormat="1" ht="22.9" hidden="1" customHeight="1" x14ac:dyDescent="0.35">
      <c r="A461" s="376">
        <v>1737</v>
      </c>
      <c r="B461" s="377" t="s">
        <v>1554</v>
      </c>
      <c r="C461" s="130" t="s">
        <v>946</v>
      </c>
      <c r="D461" s="85" t="s">
        <v>1411</v>
      </c>
      <c r="E461" s="85" t="s">
        <v>1580</v>
      </c>
      <c r="F461" s="130" t="s">
        <v>932</v>
      </c>
      <c r="G461" s="85">
        <v>170.47</v>
      </c>
      <c r="H461" s="85"/>
      <c r="I461" s="125">
        <f t="shared" si="11"/>
        <v>170.47</v>
      </c>
      <c r="J461" s="386"/>
      <c r="K461" s="110" t="s">
        <v>1627</v>
      </c>
      <c r="L461" s="375"/>
      <c r="M461" s="374"/>
      <c r="N461" s="374"/>
      <c r="O461" s="374"/>
      <c r="P461" s="374"/>
      <c r="Q461" s="374"/>
      <c r="R461" s="374"/>
      <c r="S461" s="374"/>
      <c r="T461" s="375"/>
    </row>
    <row r="462" spans="1:20" s="8" customFormat="1" ht="22.9" hidden="1" customHeight="1" x14ac:dyDescent="0.35">
      <c r="A462" s="376">
        <v>1737</v>
      </c>
      <c r="B462" s="377" t="s">
        <v>1555</v>
      </c>
      <c r="C462" s="130" t="s">
        <v>946</v>
      </c>
      <c r="D462" s="85" t="s">
        <v>1411</v>
      </c>
      <c r="E462" s="85" t="s">
        <v>1580</v>
      </c>
      <c r="F462" s="130" t="s">
        <v>932</v>
      </c>
      <c r="G462" s="85">
        <v>170.47</v>
      </c>
      <c r="H462" s="85"/>
      <c r="I462" s="125">
        <f t="shared" si="11"/>
        <v>170.47</v>
      </c>
      <c r="J462" s="386"/>
      <c r="K462" s="110" t="s">
        <v>1627</v>
      </c>
      <c r="L462" s="375"/>
      <c r="M462" s="374"/>
      <c r="N462" s="374"/>
      <c r="O462" s="374"/>
      <c r="P462" s="374"/>
      <c r="Q462" s="374"/>
      <c r="R462" s="374"/>
      <c r="S462" s="374"/>
      <c r="T462" s="375"/>
    </row>
    <row r="463" spans="1:20" s="8" customFormat="1" ht="22.9" hidden="1" customHeight="1" x14ac:dyDescent="0.35">
      <c r="A463" s="376">
        <v>1737</v>
      </c>
      <c r="B463" s="377" t="s">
        <v>1556</v>
      </c>
      <c r="C463" s="130" t="s">
        <v>946</v>
      </c>
      <c r="D463" s="85" t="s">
        <v>1577</v>
      </c>
      <c r="E463" s="85" t="s">
        <v>1578</v>
      </c>
      <c r="F463" s="130" t="s">
        <v>932</v>
      </c>
      <c r="G463" s="85">
        <v>166.84</v>
      </c>
      <c r="H463" s="85"/>
      <c r="I463" s="125">
        <f t="shared" si="11"/>
        <v>166.84</v>
      </c>
      <c r="J463" s="386"/>
      <c r="K463" s="110" t="s">
        <v>1627</v>
      </c>
      <c r="L463" s="375"/>
      <c r="M463" s="374"/>
      <c r="N463" s="374"/>
      <c r="O463" s="374"/>
      <c r="P463" s="374"/>
      <c r="Q463" s="374"/>
      <c r="R463" s="374"/>
      <c r="S463" s="374"/>
      <c r="T463" s="375"/>
    </row>
    <row r="464" spans="1:20" s="8" customFormat="1" ht="22.9" hidden="1" customHeight="1" x14ac:dyDescent="0.35">
      <c r="A464" s="376">
        <v>1737</v>
      </c>
      <c r="B464" s="377" t="s">
        <v>1557</v>
      </c>
      <c r="C464" s="130" t="s">
        <v>946</v>
      </c>
      <c r="D464" s="85" t="s">
        <v>1577</v>
      </c>
      <c r="E464" s="85" t="s">
        <v>1578</v>
      </c>
      <c r="F464" s="130" t="s">
        <v>932</v>
      </c>
      <c r="G464" s="85">
        <v>165.95</v>
      </c>
      <c r="H464" s="85"/>
      <c r="I464" s="125">
        <f t="shared" si="11"/>
        <v>165.95</v>
      </c>
      <c r="J464" s="386"/>
      <c r="K464" s="110" t="s">
        <v>1627</v>
      </c>
      <c r="L464" s="375"/>
      <c r="M464" s="374"/>
      <c r="N464" s="374"/>
      <c r="O464" s="374"/>
      <c r="P464" s="374"/>
      <c r="Q464" s="374"/>
      <c r="R464" s="374"/>
      <c r="S464" s="374"/>
      <c r="T464" s="375"/>
    </row>
    <row r="465" spans="1:20" s="8" customFormat="1" ht="22.9" hidden="1" customHeight="1" x14ac:dyDescent="0.35">
      <c r="A465" s="376">
        <v>1737</v>
      </c>
      <c r="B465" s="377" t="s">
        <v>1558</v>
      </c>
      <c r="C465" s="130" t="s">
        <v>946</v>
      </c>
      <c r="D465" s="85" t="s">
        <v>1581</v>
      </c>
      <c r="E465" s="85" t="s">
        <v>1582</v>
      </c>
      <c r="F465" s="130" t="s">
        <v>932</v>
      </c>
      <c r="G465" s="85">
        <v>172.36</v>
      </c>
      <c r="H465" s="85"/>
      <c r="I465" s="125">
        <f t="shared" si="11"/>
        <v>172.36</v>
      </c>
      <c r="J465" s="386"/>
      <c r="K465" s="110" t="s">
        <v>1627</v>
      </c>
      <c r="L465" s="375"/>
      <c r="M465" s="374"/>
      <c r="N465" s="374"/>
      <c r="O465" s="374"/>
      <c r="P465" s="374"/>
      <c r="Q465" s="374"/>
      <c r="R465" s="374"/>
      <c r="S465" s="374"/>
      <c r="T465" s="375"/>
    </row>
    <row r="466" spans="1:20" s="8" customFormat="1" ht="22.9" hidden="1" customHeight="1" x14ac:dyDescent="0.35">
      <c r="A466" s="376">
        <v>1737</v>
      </c>
      <c r="B466" s="377" t="s">
        <v>1559</v>
      </c>
      <c r="C466" s="130" t="s">
        <v>946</v>
      </c>
      <c r="D466" s="85" t="s">
        <v>1409</v>
      </c>
      <c r="E466" s="85" t="s">
        <v>1579</v>
      </c>
      <c r="F466" s="130" t="s">
        <v>932</v>
      </c>
      <c r="G466" s="85">
        <v>169.99</v>
      </c>
      <c r="H466" s="85"/>
      <c r="I466" s="125">
        <f t="shared" si="11"/>
        <v>169.99</v>
      </c>
      <c r="J466" s="386"/>
      <c r="K466" s="110" t="s">
        <v>1627</v>
      </c>
      <c r="L466" s="375"/>
      <c r="M466" s="374"/>
      <c r="N466" s="374"/>
      <c r="O466" s="374"/>
      <c r="P466" s="374"/>
      <c r="Q466" s="374"/>
      <c r="R466" s="374"/>
      <c r="S466" s="374"/>
      <c r="T466" s="375"/>
    </row>
    <row r="467" spans="1:20" s="8" customFormat="1" ht="22.9" hidden="1" customHeight="1" x14ac:dyDescent="0.35">
      <c r="A467" s="376">
        <v>1737</v>
      </c>
      <c r="B467" s="377" t="s">
        <v>1560</v>
      </c>
      <c r="C467" s="130" t="s">
        <v>946</v>
      </c>
      <c r="D467" s="85" t="s">
        <v>1409</v>
      </c>
      <c r="E467" s="85" t="s">
        <v>1579</v>
      </c>
      <c r="F467" s="130" t="s">
        <v>932</v>
      </c>
      <c r="G467" s="85">
        <v>169.99</v>
      </c>
      <c r="H467" s="85"/>
      <c r="I467" s="125">
        <f t="shared" si="11"/>
        <v>169.99</v>
      </c>
      <c r="J467" s="386"/>
      <c r="K467" s="110" t="s">
        <v>1627</v>
      </c>
      <c r="L467" s="375"/>
      <c r="M467" s="374"/>
      <c r="N467" s="374"/>
      <c r="O467" s="374"/>
      <c r="P467" s="374"/>
      <c r="Q467" s="374"/>
      <c r="R467" s="374"/>
      <c r="S467" s="374"/>
      <c r="T467" s="375"/>
    </row>
    <row r="468" spans="1:20" s="8" customFormat="1" ht="22.9" hidden="1" customHeight="1" x14ac:dyDescent="0.35">
      <c r="A468" s="376">
        <v>1737</v>
      </c>
      <c r="B468" s="377" t="s">
        <v>1561</v>
      </c>
      <c r="C468" s="130" t="s">
        <v>946</v>
      </c>
      <c r="D468" s="85" t="s">
        <v>1409</v>
      </c>
      <c r="E468" s="85" t="s">
        <v>1579</v>
      </c>
      <c r="F468" s="130" t="s">
        <v>932</v>
      </c>
      <c r="G468" s="85">
        <v>169.99</v>
      </c>
      <c r="H468" s="85"/>
      <c r="I468" s="125">
        <f t="shared" si="11"/>
        <v>169.99</v>
      </c>
      <c r="J468" s="386"/>
      <c r="K468" s="110" t="s">
        <v>1627</v>
      </c>
      <c r="L468" s="375"/>
      <c r="M468" s="374"/>
      <c r="N468" s="374"/>
      <c r="O468" s="374"/>
      <c r="P468" s="374"/>
      <c r="Q468" s="374"/>
      <c r="R468" s="374"/>
      <c r="S468" s="374"/>
      <c r="T468" s="375"/>
    </row>
    <row r="469" spans="1:20" s="8" customFormat="1" ht="22.9" hidden="1" customHeight="1" x14ac:dyDescent="0.35">
      <c r="A469" s="376">
        <v>1737</v>
      </c>
      <c r="B469" s="377" t="s">
        <v>1562</v>
      </c>
      <c r="C469" s="130" t="s">
        <v>946</v>
      </c>
      <c r="D469" s="85" t="s">
        <v>1409</v>
      </c>
      <c r="E469" s="85" t="s">
        <v>1579</v>
      </c>
      <c r="F469" s="130" t="s">
        <v>932</v>
      </c>
      <c r="G469" s="85">
        <v>169.99</v>
      </c>
      <c r="H469" s="85"/>
      <c r="I469" s="125">
        <f t="shared" si="11"/>
        <v>169.99</v>
      </c>
      <c r="J469" s="386"/>
      <c r="K469" s="110" t="s">
        <v>1627</v>
      </c>
      <c r="L469" s="375"/>
      <c r="M469" s="374"/>
      <c r="N469" s="374"/>
      <c r="O469" s="374"/>
      <c r="P469" s="374"/>
      <c r="Q469" s="374"/>
      <c r="R469" s="374"/>
      <c r="S469" s="374"/>
      <c r="T469" s="375"/>
    </row>
    <row r="470" spans="1:20" s="8" customFormat="1" ht="22.9" hidden="1" customHeight="1" x14ac:dyDescent="0.35">
      <c r="A470" s="376">
        <v>1737</v>
      </c>
      <c r="B470" s="377" t="s">
        <v>1563</v>
      </c>
      <c r="C470" s="130" t="s">
        <v>946</v>
      </c>
      <c r="D470" s="85" t="s">
        <v>1577</v>
      </c>
      <c r="E470" s="85" t="s">
        <v>1578</v>
      </c>
      <c r="F470" s="130" t="s">
        <v>932</v>
      </c>
      <c r="G470" s="85">
        <v>166.84</v>
      </c>
      <c r="H470" s="85"/>
      <c r="I470" s="125">
        <f t="shared" si="11"/>
        <v>166.84</v>
      </c>
      <c r="J470" s="386"/>
      <c r="K470" s="110" t="s">
        <v>1627</v>
      </c>
      <c r="L470" s="375"/>
      <c r="M470" s="374"/>
      <c r="N470" s="374"/>
      <c r="O470" s="374"/>
      <c r="P470" s="374"/>
      <c r="Q470" s="374"/>
      <c r="R470" s="374"/>
      <c r="S470" s="374"/>
      <c r="T470" s="375"/>
    </row>
    <row r="471" spans="1:20" s="8" customFormat="1" ht="22.9" hidden="1" customHeight="1" x14ac:dyDescent="0.35">
      <c r="A471" s="376">
        <v>1737</v>
      </c>
      <c r="B471" s="377" t="s">
        <v>1564</v>
      </c>
      <c r="C471" s="130" t="s">
        <v>946</v>
      </c>
      <c r="D471" s="85" t="s">
        <v>1409</v>
      </c>
      <c r="E471" s="85" t="s">
        <v>1579</v>
      </c>
      <c r="F471" s="130" t="s">
        <v>932</v>
      </c>
      <c r="G471" s="85">
        <v>172.36</v>
      </c>
      <c r="H471" s="85"/>
      <c r="I471" s="125">
        <f t="shared" si="11"/>
        <v>172.36</v>
      </c>
      <c r="J471" s="386"/>
      <c r="K471" s="110" t="s">
        <v>1627</v>
      </c>
      <c r="L471" s="375"/>
      <c r="M471" s="374"/>
      <c r="N471" s="374"/>
      <c r="O471" s="374"/>
      <c r="P471" s="374"/>
      <c r="Q471" s="374"/>
      <c r="R471" s="374"/>
      <c r="S471" s="374"/>
      <c r="T471" s="375"/>
    </row>
    <row r="472" spans="1:20" s="8" customFormat="1" ht="22.9" hidden="1" customHeight="1" x14ac:dyDescent="0.35">
      <c r="A472" s="376">
        <v>1737</v>
      </c>
      <c r="B472" s="377" t="s">
        <v>1565</v>
      </c>
      <c r="C472" s="130" t="s">
        <v>946</v>
      </c>
      <c r="D472" s="85" t="s">
        <v>1409</v>
      </c>
      <c r="E472" s="85" t="s">
        <v>1579</v>
      </c>
      <c r="F472" s="130" t="s">
        <v>932</v>
      </c>
      <c r="G472" s="85">
        <v>172.36</v>
      </c>
      <c r="H472" s="85"/>
      <c r="I472" s="125">
        <f t="shared" si="11"/>
        <v>172.36</v>
      </c>
      <c r="J472" s="386"/>
      <c r="K472" s="110" t="s">
        <v>1627</v>
      </c>
      <c r="L472" s="375"/>
      <c r="M472" s="374"/>
      <c r="N472" s="374"/>
      <c r="O472" s="374"/>
      <c r="P472" s="374"/>
      <c r="Q472" s="374"/>
      <c r="R472" s="374"/>
      <c r="S472" s="374"/>
      <c r="T472" s="375"/>
    </row>
    <row r="473" spans="1:20" s="8" customFormat="1" ht="22.9" hidden="1" customHeight="1" x14ac:dyDescent="0.35">
      <c r="A473" s="376">
        <v>1737</v>
      </c>
      <c r="B473" s="377" t="s">
        <v>1566</v>
      </c>
      <c r="C473" s="130" t="s">
        <v>946</v>
      </c>
      <c r="D473" s="85" t="s">
        <v>1577</v>
      </c>
      <c r="E473" s="85" t="s">
        <v>1578</v>
      </c>
      <c r="F473" s="130" t="s">
        <v>932</v>
      </c>
      <c r="G473" s="85">
        <v>166.84</v>
      </c>
      <c r="H473" s="85"/>
      <c r="I473" s="125">
        <f t="shared" si="11"/>
        <v>166.84</v>
      </c>
      <c r="J473" s="386"/>
      <c r="K473" s="110" t="s">
        <v>1627</v>
      </c>
      <c r="L473" s="375"/>
      <c r="M473" s="374"/>
      <c r="N473" s="374"/>
      <c r="O473" s="374"/>
      <c r="P473" s="374"/>
      <c r="Q473" s="374"/>
      <c r="R473" s="374"/>
      <c r="S473" s="374"/>
      <c r="T473" s="375"/>
    </row>
    <row r="474" spans="1:20" s="8" customFormat="1" ht="22.9" hidden="1" customHeight="1" x14ac:dyDescent="0.35">
      <c r="A474" s="376">
        <v>1737</v>
      </c>
      <c r="B474" s="377" t="s">
        <v>1567</v>
      </c>
      <c r="C474" s="130" t="s">
        <v>946</v>
      </c>
      <c r="D474" s="85" t="s">
        <v>1577</v>
      </c>
      <c r="E474" s="85" t="s">
        <v>1578</v>
      </c>
      <c r="F474" s="130" t="s">
        <v>932</v>
      </c>
      <c r="G474" s="85">
        <v>166.84</v>
      </c>
      <c r="H474" s="85"/>
      <c r="I474" s="125">
        <f t="shared" si="11"/>
        <v>166.84</v>
      </c>
      <c r="J474" s="386"/>
      <c r="K474" s="110" t="s">
        <v>1627</v>
      </c>
      <c r="L474" s="375"/>
      <c r="M474" s="374"/>
      <c r="N474" s="374"/>
      <c r="O474" s="374"/>
      <c r="P474" s="374"/>
      <c r="Q474" s="374"/>
      <c r="R474" s="374"/>
      <c r="S474" s="374"/>
      <c r="T474" s="375"/>
    </row>
    <row r="475" spans="1:20" s="8" customFormat="1" ht="22.9" hidden="1" customHeight="1" x14ac:dyDescent="0.35">
      <c r="A475" s="376">
        <v>1737</v>
      </c>
      <c r="B475" s="377" t="s">
        <v>1568</v>
      </c>
      <c r="C475" s="130" t="s">
        <v>946</v>
      </c>
      <c r="D475" s="85" t="s">
        <v>1577</v>
      </c>
      <c r="E475" s="85" t="s">
        <v>1578</v>
      </c>
      <c r="F475" s="130" t="s">
        <v>932</v>
      </c>
      <c r="G475" s="85">
        <v>165.95</v>
      </c>
      <c r="H475" s="85"/>
      <c r="I475" s="125">
        <f t="shared" si="11"/>
        <v>165.95</v>
      </c>
      <c r="J475" s="386"/>
      <c r="K475" s="110" t="s">
        <v>1627</v>
      </c>
      <c r="L475" s="375"/>
      <c r="M475" s="374"/>
      <c r="N475" s="374"/>
      <c r="O475" s="374"/>
      <c r="P475" s="374"/>
      <c r="Q475" s="374"/>
      <c r="R475" s="374"/>
      <c r="S475" s="374"/>
      <c r="T475" s="375"/>
    </row>
    <row r="476" spans="1:20" s="8" customFormat="1" ht="22.9" hidden="1" customHeight="1" x14ac:dyDescent="0.35">
      <c r="A476" s="376">
        <v>1737</v>
      </c>
      <c r="B476" s="377" t="s">
        <v>1569</v>
      </c>
      <c r="C476" s="130" t="s">
        <v>946</v>
      </c>
      <c r="D476" s="85" t="s">
        <v>1577</v>
      </c>
      <c r="E476" s="85" t="s">
        <v>1578</v>
      </c>
      <c r="F476" s="130" t="s">
        <v>932</v>
      </c>
      <c r="G476" s="85">
        <v>165.95</v>
      </c>
      <c r="H476" s="85"/>
      <c r="I476" s="125">
        <f t="shared" si="11"/>
        <v>165.95</v>
      </c>
      <c r="J476" s="386"/>
      <c r="K476" s="110" t="s">
        <v>1627</v>
      </c>
      <c r="L476" s="375"/>
      <c r="M476" s="374"/>
      <c r="N476" s="374"/>
      <c r="O476" s="374"/>
      <c r="P476" s="374"/>
      <c r="Q476" s="374"/>
      <c r="R476" s="374"/>
      <c r="S476" s="374"/>
      <c r="T476" s="375"/>
    </row>
    <row r="477" spans="1:20" s="8" customFormat="1" ht="22.9" hidden="1" customHeight="1" x14ac:dyDescent="0.35">
      <c r="A477" s="376">
        <v>1737</v>
      </c>
      <c r="B477" s="377" t="s">
        <v>1570</v>
      </c>
      <c r="C477" s="130" t="s">
        <v>946</v>
      </c>
      <c r="D477" s="85" t="s">
        <v>1577</v>
      </c>
      <c r="E477" s="85" t="s">
        <v>1578</v>
      </c>
      <c r="F477" s="130" t="s">
        <v>932</v>
      </c>
      <c r="G477" s="85">
        <v>167.12</v>
      </c>
      <c r="H477" s="85"/>
      <c r="I477" s="125">
        <f t="shared" si="11"/>
        <v>167.12</v>
      </c>
      <c r="J477" s="386"/>
      <c r="K477" s="110" t="s">
        <v>1627</v>
      </c>
      <c r="L477" s="375"/>
      <c r="M477" s="374"/>
      <c r="N477" s="374"/>
      <c r="O477" s="374"/>
      <c r="P477" s="374"/>
      <c r="Q477" s="374"/>
      <c r="R477" s="374"/>
      <c r="S477" s="374"/>
      <c r="T477" s="375"/>
    </row>
    <row r="478" spans="1:20" s="8" customFormat="1" ht="22.9" hidden="1" customHeight="1" x14ac:dyDescent="0.35">
      <c r="A478" s="376">
        <v>1737</v>
      </c>
      <c r="B478" s="377" t="s">
        <v>1571</v>
      </c>
      <c r="C478" s="130" t="s">
        <v>946</v>
      </c>
      <c r="D478" s="85" t="s">
        <v>1577</v>
      </c>
      <c r="E478" s="85" t="s">
        <v>1578</v>
      </c>
      <c r="F478" s="130" t="s">
        <v>932</v>
      </c>
      <c r="G478" s="85">
        <v>167.12</v>
      </c>
      <c r="H478" s="85"/>
      <c r="I478" s="125">
        <f t="shared" si="11"/>
        <v>167.12</v>
      </c>
      <c r="J478" s="386"/>
      <c r="K478" s="110" t="s">
        <v>1627</v>
      </c>
      <c r="L478" s="375"/>
      <c r="M478" s="374"/>
      <c r="N478" s="374"/>
      <c r="O478" s="374"/>
      <c r="P478" s="374"/>
      <c r="Q478" s="374"/>
      <c r="R478" s="374"/>
      <c r="S478" s="374"/>
      <c r="T478" s="375"/>
    </row>
    <row r="479" spans="1:20" s="8" customFormat="1" ht="22.9" hidden="1" customHeight="1" x14ac:dyDescent="0.35">
      <c r="A479" s="376">
        <v>1737</v>
      </c>
      <c r="B479" s="377" t="s">
        <v>1572</v>
      </c>
      <c r="C479" s="130" t="s">
        <v>946</v>
      </c>
      <c r="D479" s="85" t="s">
        <v>1577</v>
      </c>
      <c r="E479" s="85" t="s">
        <v>1578</v>
      </c>
      <c r="F479" s="130" t="s">
        <v>932</v>
      </c>
      <c r="G479" s="85">
        <v>167.12</v>
      </c>
      <c r="H479" s="85"/>
      <c r="I479" s="125">
        <f t="shared" si="11"/>
        <v>167.12</v>
      </c>
      <c r="J479" s="386"/>
      <c r="K479" s="110" t="s">
        <v>1627</v>
      </c>
      <c r="L479" s="375"/>
      <c r="M479" s="374"/>
      <c r="N479" s="374"/>
      <c r="O479" s="374"/>
      <c r="P479" s="374"/>
      <c r="Q479" s="374"/>
      <c r="R479" s="374"/>
      <c r="S479" s="374"/>
      <c r="T479" s="375"/>
    </row>
    <row r="480" spans="1:20" s="8" customFormat="1" ht="22.9" hidden="1" customHeight="1" x14ac:dyDescent="0.35">
      <c r="A480" s="376">
        <v>1737</v>
      </c>
      <c r="B480" s="377" t="s">
        <v>1573</v>
      </c>
      <c r="C480" s="130" t="s">
        <v>946</v>
      </c>
      <c r="D480" s="85" t="s">
        <v>1409</v>
      </c>
      <c r="E480" s="85" t="s">
        <v>1579</v>
      </c>
      <c r="F480" s="130" t="s">
        <v>932</v>
      </c>
      <c r="G480" s="85">
        <v>168.22</v>
      </c>
      <c r="H480" s="85"/>
      <c r="I480" s="125">
        <f t="shared" si="11"/>
        <v>168.22</v>
      </c>
      <c r="J480" s="386"/>
      <c r="K480" s="110" t="s">
        <v>1627</v>
      </c>
      <c r="L480" s="375"/>
      <c r="M480" s="374"/>
      <c r="N480" s="374"/>
      <c r="O480" s="374"/>
      <c r="P480" s="374"/>
      <c r="Q480" s="374"/>
      <c r="R480" s="374"/>
      <c r="S480" s="374"/>
      <c r="T480" s="375"/>
    </row>
    <row r="481" spans="1:20" s="8" customFormat="1" ht="22.9" hidden="1" customHeight="1" x14ac:dyDescent="0.35">
      <c r="A481" s="376">
        <v>1737</v>
      </c>
      <c r="B481" s="377" t="s">
        <v>1574</v>
      </c>
      <c r="C481" s="130" t="s">
        <v>946</v>
      </c>
      <c r="D481" s="85" t="s">
        <v>1577</v>
      </c>
      <c r="E481" s="85" t="s">
        <v>1578</v>
      </c>
      <c r="F481" s="130" t="s">
        <v>932</v>
      </c>
      <c r="G481" s="85">
        <v>167.12</v>
      </c>
      <c r="H481" s="85"/>
      <c r="I481" s="125">
        <f t="shared" si="11"/>
        <v>167.12</v>
      </c>
      <c r="J481" s="386"/>
      <c r="K481" s="110" t="s">
        <v>1627</v>
      </c>
      <c r="L481" s="375"/>
      <c r="M481" s="374"/>
      <c r="N481" s="374"/>
      <c r="O481" s="374"/>
      <c r="P481" s="374"/>
      <c r="Q481" s="374"/>
      <c r="R481" s="374"/>
      <c r="S481" s="374"/>
      <c r="T481" s="375"/>
    </row>
    <row r="482" spans="1:20" s="8" customFormat="1" ht="22.9" hidden="1" customHeight="1" x14ac:dyDescent="0.35">
      <c r="A482" s="376">
        <v>1737</v>
      </c>
      <c r="B482" s="377" t="s">
        <v>1575</v>
      </c>
      <c r="C482" s="130" t="s">
        <v>946</v>
      </c>
      <c r="D482" s="85" t="s">
        <v>1577</v>
      </c>
      <c r="E482" s="85" t="s">
        <v>1578</v>
      </c>
      <c r="F482" s="130" t="s">
        <v>932</v>
      </c>
      <c r="G482" s="85">
        <v>167.12</v>
      </c>
      <c r="H482" s="85"/>
      <c r="I482" s="125">
        <f t="shared" si="11"/>
        <v>167.12</v>
      </c>
      <c r="J482" s="386"/>
      <c r="K482" s="110" t="s">
        <v>1627</v>
      </c>
      <c r="L482" s="375"/>
      <c r="M482" s="374"/>
      <c r="N482" s="374"/>
      <c r="O482" s="374"/>
      <c r="P482" s="374"/>
      <c r="Q482" s="374"/>
      <c r="R482" s="374"/>
      <c r="S482" s="374"/>
      <c r="T482" s="375"/>
    </row>
    <row r="483" spans="1:20" s="8" customFormat="1" ht="22.9" hidden="1" customHeight="1" x14ac:dyDescent="0.35">
      <c r="A483" s="376">
        <v>1737</v>
      </c>
      <c r="B483" s="377" t="s">
        <v>1576</v>
      </c>
      <c r="C483" s="130" t="s">
        <v>946</v>
      </c>
      <c r="D483" s="85" t="s">
        <v>1577</v>
      </c>
      <c r="E483" s="85" t="s">
        <v>1578</v>
      </c>
      <c r="F483" s="130" t="s">
        <v>932</v>
      </c>
      <c r="G483" s="85">
        <v>167.12</v>
      </c>
      <c r="H483" s="85"/>
      <c r="I483" s="125">
        <f t="shared" si="11"/>
        <v>167.12</v>
      </c>
      <c r="J483" s="381"/>
      <c r="K483" s="110" t="s">
        <v>1627</v>
      </c>
      <c r="L483" s="375"/>
      <c r="M483" s="374"/>
      <c r="N483" s="374"/>
      <c r="O483" s="374"/>
      <c r="P483" s="374"/>
      <c r="Q483" s="374"/>
      <c r="R483" s="374"/>
      <c r="S483" s="374"/>
      <c r="T483" s="375"/>
    </row>
    <row r="484" spans="1:20" s="8" customFormat="1" ht="22.9" hidden="1" customHeight="1" x14ac:dyDescent="0.35">
      <c r="A484" s="376">
        <v>1737</v>
      </c>
      <c r="B484" s="377" t="s">
        <v>1583</v>
      </c>
      <c r="C484" s="130" t="s">
        <v>946</v>
      </c>
      <c r="D484" s="85" t="s">
        <v>1592</v>
      </c>
      <c r="E484" s="85" t="s">
        <v>1593</v>
      </c>
      <c r="F484" s="130" t="s">
        <v>25</v>
      </c>
      <c r="G484" s="378">
        <v>3052.8</v>
      </c>
      <c r="H484" s="85"/>
      <c r="I484" s="125">
        <f t="shared" si="11"/>
        <v>3052.8</v>
      </c>
      <c r="J484" s="386"/>
      <c r="K484" s="110" t="s">
        <v>1627</v>
      </c>
      <c r="L484" s="375"/>
      <c r="M484" s="374"/>
      <c r="N484" s="374"/>
      <c r="O484" s="374"/>
      <c r="P484" s="374"/>
      <c r="Q484" s="374"/>
      <c r="R484" s="374"/>
      <c r="S484" s="374"/>
      <c r="T484" s="375"/>
    </row>
    <row r="485" spans="1:20" s="8" customFormat="1" ht="22.9" hidden="1" customHeight="1" x14ac:dyDescent="0.35">
      <c r="A485" s="376">
        <v>1737</v>
      </c>
      <c r="B485" s="377" t="s">
        <v>1584</v>
      </c>
      <c r="C485" s="130" t="s">
        <v>946</v>
      </c>
      <c r="D485" s="85" t="s">
        <v>1594</v>
      </c>
      <c r="E485" s="85" t="s">
        <v>1595</v>
      </c>
      <c r="F485" s="130" t="s">
        <v>25</v>
      </c>
      <c r="G485" s="378">
        <v>7012.74</v>
      </c>
      <c r="H485" s="85"/>
      <c r="I485" s="125">
        <f t="shared" si="11"/>
        <v>7012.74</v>
      </c>
      <c r="J485" s="386"/>
      <c r="K485" s="110" t="s">
        <v>1627</v>
      </c>
      <c r="L485" s="375"/>
      <c r="M485" s="374"/>
      <c r="N485" s="374"/>
      <c r="O485" s="374"/>
      <c r="P485" s="374"/>
      <c r="Q485" s="374"/>
      <c r="R485" s="374"/>
      <c r="S485" s="374"/>
      <c r="T485" s="375"/>
    </row>
    <row r="486" spans="1:20" s="8" customFormat="1" ht="22.9" hidden="1" customHeight="1" x14ac:dyDescent="0.35">
      <c r="A486" s="376">
        <v>1737</v>
      </c>
      <c r="B486" s="377" t="s">
        <v>1585</v>
      </c>
      <c r="C486" s="130" t="s">
        <v>946</v>
      </c>
      <c r="D486" s="85" t="s">
        <v>1596</v>
      </c>
      <c r="E486" s="85" t="s">
        <v>1597</v>
      </c>
      <c r="F486" s="130" t="s">
        <v>25</v>
      </c>
      <c r="G486" s="378">
        <v>6937.57</v>
      </c>
      <c r="H486" s="85"/>
      <c r="I486" s="125">
        <f t="shared" si="11"/>
        <v>6937.57</v>
      </c>
      <c r="J486" s="386"/>
      <c r="K486" s="110" t="s">
        <v>1627</v>
      </c>
      <c r="L486" s="375"/>
      <c r="M486" s="374"/>
      <c r="N486" s="374"/>
      <c r="O486" s="374"/>
      <c r="P486" s="374"/>
      <c r="Q486" s="374"/>
      <c r="R486" s="374"/>
      <c r="S486" s="374"/>
      <c r="T486" s="375"/>
    </row>
    <row r="487" spans="1:20" s="8" customFormat="1" ht="22.9" hidden="1" customHeight="1" x14ac:dyDescent="0.35">
      <c r="A487" s="376">
        <v>1737</v>
      </c>
      <c r="B487" s="377" t="s">
        <v>1586</v>
      </c>
      <c r="C487" s="130" t="s">
        <v>946</v>
      </c>
      <c r="D487" s="85" t="s">
        <v>1598</v>
      </c>
      <c r="E487" s="85" t="s">
        <v>1599</v>
      </c>
      <c r="F487" s="130" t="s">
        <v>25</v>
      </c>
      <c r="G487" s="378">
        <v>3436.32</v>
      </c>
      <c r="H487" s="85"/>
      <c r="I487" s="125">
        <f t="shared" si="11"/>
        <v>3436.32</v>
      </c>
      <c r="J487" s="386"/>
      <c r="K487" s="110" t="s">
        <v>1627</v>
      </c>
      <c r="L487" s="375"/>
      <c r="M487" s="374"/>
      <c r="N487" s="374"/>
      <c r="O487" s="374"/>
      <c r="P487" s="374"/>
      <c r="Q487" s="374"/>
      <c r="R487" s="374"/>
      <c r="S487" s="374"/>
      <c r="T487" s="375"/>
    </row>
    <row r="488" spans="1:20" s="8" customFormat="1" ht="22.9" hidden="1" customHeight="1" x14ac:dyDescent="0.35">
      <c r="A488" s="376">
        <v>1737</v>
      </c>
      <c r="B488" s="377" t="s">
        <v>1587</v>
      </c>
      <c r="C488" s="130" t="s">
        <v>946</v>
      </c>
      <c r="D488" s="85" t="s">
        <v>1593</v>
      </c>
      <c r="E488" s="85" t="s">
        <v>1600</v>
      </c>
      <c r="F488" s="130" t="s">
        <v>25</v>
      </c>
      <c r="G488" s="378">
        <v>10427.24</v>
      </c>
      <c r="H488" s="85"/>
      <c r="I488" s="125">
        <f t="shared" si="11"/>
        <v>10427.24</v>
      </c>
      <c r="J488" s="386"/>
      <c r="K488" s="110" t="s">
        <v>1627</v>
      </c>
      <c r="L488" s="375"/>
      <c r="M488" s="374"/>
      <c r="N488" s="374"/>
      <c r="O488" s="374"/>
      <c r="P488" s="374"/>
      <c r="Q488" s="374"/>
      <c r="R488" s="374"/>
      <c r="S488" s="374"/>
      <c r="T488" s="375"/>
    </row>
    <row r="489" spans="1:20" s="8" customFormat="1" ht="22.9" hidden="1" customHeight="1" x14ac:dyDescent="0.35">
      <c r="A489" s="376">
        <v>1737</v>
      </c>
      <c r="B489" s="377" t="s">
        <v>1588</v>
      </c>
      <c r="C489" s="130" t="s">
        <v>946</v>
      </c>
      <c r="D489" s="85" t="s">
        <v>1601</v>
      </c>
      <c r="E489" s="85" t="s">
        <v>1602</v>
      </c>
      <c r="F489" s="130" t="s">
        <v>25</v>
      </c>
      <c r="G489" s="378">
        <v>7616.64</v>
      </c>
      <c r="H489" s="85"/>
      <c r="I489" s="125">
        <f t="shared" si="11"/>
        <v>7616.64</v>
      </c>
      <c r="J489" s="386"/>
      <c r="K489" s="110" t="s">
        <v>1627</v>
      </c>
      <c r="L489" s="375"/>
      <c r="M489" s="374"/>
      <c r="N489" s="374"/>
      <c r="O489" s="374"/>
      <c r="P489" s="374"/>
      <c r="Q489" s="374"/>
      <c r="R489" s="374"/>
      <c r="S489" s="374"/>
      <c r="T489" s="375"/>
    </row>
    <row r="490" spans="1:20" s="8" customFormat="1" ht="22.9" hidden="1" customHeight="1" x14ac:dyDescent="0.35">
      <c r="A490" s="376">
        <v>1737</v>
      </c>
      <c r="B490" s="377" t="s">
        <v>1589</v>
      </c>
      <c r="C490" s="130" t="s">
        <v>946</v>
      </c>
      <c r="D490" s="85" t="s">
        <v>1603</v>
      </c>
      <c r="E490" s="85" t="s">
        <v>1604</v>
      </c>
      <c r="F490" s="130" t="s">
        <v>25</v>
      </c>
      <c r="G490" s="378">
        <v>5669.96</v>
      </c>
      <c r="H490" s="85"/>
      <c r="I490" s="125">
        <f t="shared" si="11"/>
        <v>5669.96</v>
      </c>
      <c r="J490" s="386"/>
      <c r="K490" s="110" t="s">
        <v>1627</v>
      </c>
      <c r="L490" s="375"/>
      <c r="M490" s="374"/>
      <c r="N490" s="374"/>
      <c r="O490" s="374"/>
      <c r="P490" s="374"/>
      <c r="Q490" s="374"/>
      <c r="R490" s="374"/>
      <c r="S490" s="374"/>
      <c r="T490" s="375"/>
    </row>
    <row r="491" spans="1:20" s="8" customFormat="1" ht="22.9" hidden="1" customHeight="1" x14ac:dyDescent="0.35">
      <c r="A491" s="376">
        <v>1737</v>
      </c>
      <c r="B491" s="377" t="s">
        <v>1590</v>
      </c>
      <c r="C491" s="130" t="s">
        <v>946</v>
      </c>
      <c r="D491" s="85" t="s">
        <v>1605</v>
      </c>
      <c r="E491" s="85" t="s">
        <v>1050</v>
      </c>
      <c r="F491" s="130" t="s">
        <v>25</v>
      </c>
      <c r="G491" s="378">
        <v>5873.46</v>
      </c>
      <c r="H491" s="378">
        <f>5826.46+2+0.02</f>
        <v>5828.4800000000005</v>
      </c>
      <c r="I491" s="125">
        <f t="shared" si="11"/>
        <v>44.979999999999563</v>
      </c>
      <c r="J491" s="386"/>
      <c r="K491" s="110" t="s">
        <v>1627</v>
      </c>
      <c r="L491" s="375"/>
      <c r="M491" s="374"/>
      <c r="N491" s="374"/>
      <c r="O491" s="374"/>
      <c r="P491" s="374"/>
      <c r="Q491" s="374"/>
      <c r="R491" s="374"/>
      <c r="S491" s="374"/>
      <c r="T491" s="375"/>
    </row>
    <row r="492" spans="1:20" s="8" customFormat="1" ht="22.9" hidden="1" customHeight="1" x14ac:dyDescent="0.35">
      <c r="A492" s="376">
        <v>1737</v>
      </c>
      <c r="B492" s="377" t="s">
        <v>1591</v>
      </c>
      <c r="C492" s="130" t="s">
        <v>946</v>
      </c>
      <c r="D492" s="85" t="s">
        <v>1606</v>
      </c>
      <c r="E492" s="85" t="s">
        <v>1093</v>
      </c>
      <c r="F492" s="130" t="s">
        <v>25</v>
      </c>
      <c r="G492" s="378">
        <v>10073.65</v>
      </c>
      <c r="H492" s="85"/>
      <c r="I492" s="125">
        <f t="shared" si="11"/>
        <v>10073.65</v>
      </c>
      <c r="J492" s="386"/>
      <c r="K492" s="110" t="s">
        <v>1627</v>
      </c>
      <c r="L492" s="375"/>
      <c r="M492" s="374"/>
      <c r="N492" s="374"/>
      <c r="O492" s="374"/>
      <c r="P492" s="374"/>
      <c r="Q492" s="374"/>
      <c r="R492" s="374"/>
      <c r="S492" s="374"/>
      <c r="T492" s="375"/>
    </row>
    <row r="493" spans="1:20" s="8" customFormat="1" ht="22.9" hidden="1" customHeight="1" x14ac:dyDescent="0.35">
      <c r="A493" s="376">
        <v>1737</v>
      </c>
      <c r="B493" s="377" t="s">
        <v>1607</v>
      </c>
      <c r="C493" s="130" t="s">
        <v>946</v>
      </c>
      <c r="D493" s="85" t="s">
        <v>1594</v>
      </c>
      <c r="E493" s="85" t="s">
        <v>1595</v>
      </c>
      <c r="F493" s="130" t="s">
        <v>1151</v>
      </c>
      <c r="G493" s="378">
        <v>4929.54</v>
      </c>
      <c r="H493" s="85">
        <v>1.18</v>
      </c>
      <c r="I493" s="125">
        <f t="shared" si="11"/>
        <v>4928.3599999999997</v>
      </c>
      <c r="J493" s="386"/>
      <c r="K493" s="110" t="s">
        <v>1627</v>
      </c>
      <c r="L493" s="375"/>
      <c r="M493" s="374"/>
      <c r="N493" s="374"/>
      <c r="O493" s="374"/>
      <c r="P493" s="374"/>
      <c r="Q493" s="374"/>
      <c r="R493" s="374"/>
      <c r="S493" s="374"/>
      <c r="T493" s="375"/>
    </row>
    <row r="494" spans="1:20" s="8" customFormat="1" ht="22.9" hidden="1" customHeight="1" x14ac:dyDescent="0.35">
      <c r="A494" s="376">
        <v>1737</v>
      </c>
      <c r="B494" s="377" t="s">
        <v>1608</v>
      </c>
      <c r="C494" s="130" t="s">
        <v>946</v>
      </c>
      <c r="D494" s="85" t="s">
        <v>1596</v>
      </c>
      <c r="E494" s="85" t="s">
        <v>1597</v>
      </c>
      <c r="F494" s="130" t="s">
        <v>1151</v>
      </c>
      <c r="G494" s="378">
        <v>4496.92</v>
      </c>
      <c r="H494" s="85"/>
      <c r="I494" s="125">
        <f t="shared" si="11"/>
        <v>4496.92</v>
      </c>
      <c r="J494" s="386"/>
      <c r="K494" s="110" t="s">
        <v>1627</v>
      </c>
      <c r="L494" s="375"/>
      <c r="M494" s="374"/>
      <c r="N494" s="374"/>
      <c r="O494" s="374"/>
      <c r="P494" s="374"/>
      <c r="Q494" s="374"/>
      <c r="R494" s="374"/>
      <c r="S494" s="374"/>
      <c r="T494" s="375"/>
    </row>
    <row r="495" spans="1:20" s="8" customFormat="1" ht="22.9" hidden="1" customHeight="1" x14ac:dyDescent="0.35">
      <c r="A495" s="376">
        <v>1737</v>
      </c>
      <c r="B495" s="377" t="s">
        <v>1609</v>
      </c>
      <c r="C495" s="130" t="s">
        <v>946</v>
      </c>
      <c r="D495" s="85" t="s">
        <v>1593</v>
      </c>
      <c r="E495" s="85" t="s">
        <v>1600</v>
      </c>
      <c r="F495" s="130" t="s">
        <v>1151</v>
      </c>
      <c r="G495" s="378">
        <v>5202.1099999999997</v>
      </c>
      <c r="H495" s="85"/>
      <c r="I495" s="125">
        <f t="shared" si="11"/>
        <v>5202.1099999999997</v>
      </c>
      <c r="J495" s="386"/>
      <c r="K495" s="110" t="s">
        <v>1627</v>
      </c>
      <c r="L495" s="375"/>
      <c r="M495" s="374"/>
      <c r="N495" s="374"/>
      <c r="O495" s="374"/>
      <c r="P495" s="374"/>
      <c r="Q495" s="374"/>
      <c r="R495" s="374"/>
      <c r="S495" s="374"/>
      <c r="T495" s="375"/>
    </row>
    <row r="496" spans="1:20" s="8" customFormat="1" ht="22.9" hidden="1" customHeight="1" x14ac:dyDescent="0.35">
      <c r="A496" s="376">
        <v>1737</v>
      </c>
      <c r="B496" s="377" t="s">
        <v>1610</v>
      </c>
      <c r="C496" s="130" t="s">
        <v>946</v>
      </c>
      <c r="D496" s="85" t="s">
        <v>1601</v>
      </c>
      <c r="E496" s="85" t="s">
        <v>1602</v>
      </c>
      <c r="F496" s="130" t="s">
        <v>1151</v>
      </c>
      <c r="G496" s="378">
        <v>5631.82</v>
      </c>
      <c r="H496" s="85"/>
      <c r="I496" s="125">
        <f t="shared" si="11"/>
        <v>5631.82</v>
      </c>
      <c r="J496" s="386"/>
      <c r="K496" s="110" t="s">
        <v>1627</v>
      </c>
      <c r="L496" s="375"/>
      <c r="M496" s="374"/>
      <c r="N496" s="374"/>
      <c r="O496" s="374"/>
      <c r="P496" s="374"/>
      <c r="Q496" s="374"/>
      <c r="R496" s="374"/>
      <c r="S496" s="374"/>
      <c r="T496" s="375"/>
    </row>
    <row r="497" spans="1:20" s="8" customFormat="1" ht="22.9" hidden="1" customHeight="1" x14ac:dyDescent="0.35">
      <c r="A497" s="376">
        <v>1737</v>
      </c>
      <c r="B497" s="377" t="s">
        <v>1611</v>
      </c>
      <c r="C497" s="130" t="s">
        <v>946</v>
      </c>
      <c r="D497" s="85" t="s">
        <v>1603</v>
      </c>
      <c r="E497" s="85" t="s">
        <v>1604</v>
      </c>
      <c r="F497" s="130" t="s">
        <v>1151</v>
      </c>
      <c r="G497" s="378">
        <v>4377.6099999999997</v>
      </c>
      <c r="H497" s="85"/>
      <c r="I497" s="125">
        <f t="shared" si="11"/>
        <v>4377.6099999999997</v>
      </c>
      <c r="J497" s="386"/>
      <c r="K497" s="110" t="s">
        <v>1627</v>
      </c>
      <c r="L497" s="375"/>
      <c r="M497" s="374"/>
      <c r="N497" s="374"/>
      <c r="O497" s="374"/>
      <c r="P497" s="374"/>
      <c r="Q497" s="374"/>
      <c r="R497" s="374"/>
      <c r="S497" s="374"/>
      <c r="T497" s="375"/>
    </row>
    <row r="498" spans="1:20" s="8" customFormat="1" ht="22.9" hidden="1" customHeight="1" x14ac:dyDescent="0.35">
      <c r="A498" s="376">
        <v>1737</v>
      </c>
      <c r="B498" s="377" t="s">
        <v>1612</v>
      </c>
      <c r="C498" s="130" t="s">
        <v>946</v>
      </c>
      <c r="D498" s="85" t="s">
        <v>1606</v>
      </c>
      <c r="E498" s="85" t="s">
        <v>1093</v>
      </c>
      <c r="F498" s="130" t="s">
        <v>1151</v>
      </c>
      <c r="G498" s="378">
        <v>5325.3</v>
      </c>
      <c r="H498" s="85"/>
      <c r="I498" s="379">
        <f t="shared" ref="I498" si="12">G498-H498</f>
        <v>5325.3</v>
      </c>
      <c r="J498" s="381"/>
      <c r="K498" s="110" t="s">
        <v>1627</v>
      </c>
      <c r="L498" s="383"/>
      <c r="M498" s="374"/>
      <c r="N498" s="374"/>
      <c r="O498" s="374"/>
      <c r="P498" s="374"/>
      <c r="Q498" s="374"/>
      <c r="R498" s="374"/>
      <c r="S498" s="374"/>
      <c r="T498" s="375"/>
    </row>
    <row r="499" spans="1:20" s="8" customFormat="1" ht="22.9" hidden="1" customHeight="1" x14ac:dyDescent="0.35">
      <c r="A499" s="380"/>
      <c r="B499" s="130"/>
      <c r="C499" s="130" t="s">
        <v>946</v>
      </c>
      <c r="D499" s="130"/>
      <c r="E499" s="130"/>
      <c r="F499" s="130"/>
      <c r="G499" s="21"/>
      <c r="H499" s="131" t="s">
        <v>782</v>
      </c>
      <c r="I499" s="190">
        <f>SUM(I370:I498)</f>
        <v>103835.79000000001</v>
      </c>
      <c r="J499" s="382"/>
      <c r="K499" s="133"/>
      <c r="L499" s="384"/>
      <c r="M499" s="385"/>
      <c r="N499" s="134"/>
      <c r="O499" s="134"/>
      <c r="P499" s="134"/>
      <c r="Q499" s="134"/>
      <c r="R499" s="134"/>
      <c r="S499" s="134"/>
      <c r="T499" s="134"/>
    </row>
    <row r="500" spans="1:20" s="8" customFormat="1" ht="72.599999999999994" hidden="1" customHeight="1" thickBot="1" x14ac:dyDescent="0.4">
      <c r="A500" s="51">
        <v>1821</v>
      </c>
      <c r="B500" s="21"/>
      <c r="C500" s="21" t="s">
        <v>206</v>
      </c>
      <c r="D500" s="21" t="s">
        <v>207</v>
      </c>
      <c r="E500" s="21" t="s">
        <v>137</v>
      </c>
      <c r="F500" s="21" t="s">
        <v>208</v>
      </c>
      <c r="G500" s="22">
        <v>168.6</v>
      </c>
      <c r="H500" s="22"/>
      <c r="I500" s="23">
        <v>168.6</v>
      </c>
      <c r="J500" s="72"/>
      <c r="K500" s="73" t="s">
        <v>812</v>
      </c>
      <c r="L500" s="235" t="s">
        <v>1639</v>
      </c>
      <c r="M500" s="309"/>
    </row>
    <row r="501" spans="1:20" s="8" customFormat="1" ht="22.9" hidden="1" customHeight="1" x14ac:dyDescent="0.35">
      <c r="A501" s="52"/>
      <c r="B501" s="53"/>
      <c r="C501" s="21" t="s">
        <v>206</v>
      </c>
      <c r="D501" s="53"/>
      <c r="E501" s="53"/>
      <c r="F501" s="53"/>
      <c r="G501" s="75"/>
      <c r="H501" s="54" t="s">
        <v>782</v>
      </c>
      <c r="I501" s="190">
        <f>SUM(I500)</f>
        <v>168.6</v>
      </c>
      <c r="J501" s="68"/>
      <c r="K501" s="68"/>
      <c r="L501" s="53"/>
      <c r="M501" s="309"/>
    </row>
    <row r="502" spans="1:20" s="8" customFormat="1" ht="68.45" hidden="1" customHeight="1" thickBot="1" x14ac:dyDescent="0.4">
      <c r="A502" s="51">
        <v>1822</v>
      </c>
      <c r="B502" s="21"/>
      <c r="C502" s="21" t="s">
        <v>209</v>
      </c>
      <c r="D502" s="21" t="s">
        <v>210</v>
      </c>
      <c r="E502" s="21" t="s">
        <v>211</v>
      </c>
      <c r="F502" s="21" t="s">
        <v>208</v>
      </c>
      <c r="G502" s="22">
        <v>246</v>
      </c>
      <c r="H502" s="22"/>
      <c r="I502" s="23">
        <v>246</v>
      </c>
      <c r="J502" s="72"/>
      <c r="K502" s="73" t="s">
        <v>812</v>
      </c>
      <c r="L502" s="236" t="s">
        <v>1640</v>
      </c>
      <c r="M502" s="309"/>
    </row>
    <row r="503" spans="1:20" s="8" customFormat="1" ht="22.9" hidden="1" customHeight="1" x14ac:dyDescent="0.35">
      <c r="A503" s="52"/>
      <c r="B503" s="53"/>
      <c r="C503" s="21" t="s">
        <v>209</v>
      </c>
      <c r="D503" s="53"/>
      <c r="E503" s="53"/>
      <c r="F503" s="53"/>
      <c r="G503" s="75"/>
      <c r="H503" s="54" t="s">
        <v>782</v>
      </c>
      <c r="I503" s="190">
        <f>SUM(I502)</f>
        <v>246</v>
      </c>
      <c r="J503" s="68"/>
      <c r="K503" s="68"/>
      <c r="L503" s="53"/>
      <c r="M503" s="309"/>
    </row>
    <row r="504" spans="1:20" s="8" customFormat="1" ht="22.9" hidden="1" customHeight="1" thickBot="1" x14ac:dyDescent="0.4">
      <c r="A504" s="357">
        <v>1939</v>
      </c>
      <c r="B504" s="14" t="s">
        <v>405</v>
      </c>
      <c r="C504" s="14" t="s">
        <v>406</v>
      </c>
      <c r="D504" s="18">
        <v>42720</v>
      </c>
      <c r="E504" s="18">
        <v>42720</v>
      </c>
      <c r="F504" s="14" t="s">
        <v>244</v>
      </c>
      <c r="G504" s="15">
        <v>165.25</v>
      </c>
      <c r="H504" s="15">
        <v>165.25</v>
      </c>
      <c r="I504" s="16">
        <f>G504-H504</f>
        <v>0</v>
      </c>
      <c r="J504" s="109" t="s">
        <v>265</v>
      </c>
      <c r="K504" s="73" t="s">
        <v>811</v>
      </c>
      <c r="L504" s="463" t="s">
        <v>1689</v>
      </c>
      <c r="M504" s="309"/>
    </row>
    <row r="505" spans="1:20" s="8" customFormat="1" ht="22.9" hidden="1" customHeight="1" thickBot="1" x14ac:dyDescent="0.4">
      <c r="A505" s="357">
        <v>1939</v>
      </c>
      <c r="B505" s="14" t="s">
        <v>407</v>
      </c>
      <c r="C505" s="14" t="s">
        <v>406</v>
      </c>
      <c r="D505" s="18">
        <v>42720</v>
      </c>
      <c r="E505" s="18">
        <v>42720</v>
      </c>
      <c r="F505" s="14" t="s">
        <v>244</v>
      </c>
      <c r="G505" s="15">
        <v>165.25</v>
      </c>
      <c r="H505" s="15">
        <v>165.25</v>
      </c>
      <c r="I505" s="16">
        <f t="shared" ref="I505:I509" si="13">G505-H505</f>
        <v>0</v>
      </c>
      <c r="J505" s="109" t="s">
        <v>265</v>
      </c>
      <c r="K505" s="73" t="s">
        <v>811</v>
      </c>
      <c r="L505" s="466"/>
      <c r="M505" s="309" t="s">
        <v>1706</v>
      </c>
    </row>
    <row r="506" spans="1:20" s="8" customFormat="1" ht="22.9" hidden="1" customHeight="1" thickBot="1" x14ac:dyDescent="0.4">
      <c r="A506" s="357">
        <v>1939</v>
      </c>
      <c r="B506" s="14" t="s">
        <v>408</v>
      </c>
      <c r="C506" s="14" t="s">
        <v>406</v>
      </c>
      <c r="D506" s="18">
        <v>42723</v>
      </c>
      <c r="E506" s="18">
        <v>42723</v>
      </c>
      <c r="F506" s="14" t="s">
        <v>244</v>
      </c>
      <c r="G506" s="15">
        <v>173.07</v>
      </c>
      <c r="H506" s="15">
        <v>173.07</v>
      </c>
      <c r="I506" s="16">
        <f t="shared" si="13"/>
        <v>0</v>
      </c>
      <c r="J506" s="109" t="s">
        <v>245</v>
      </c>
      <c r="K506" s="73" t="s">
        <v>811</v>
      </c>
      <c r="L506" s="466"/>
      <c r="M506" s="309" t="s">
        <v>1709</v>
      </c>
    </row>
    <row r="507" spans="1:20" s="8" customFormat="1" ht="22.9" hidden="1" customHeight="1" thickBot="1" x14ac:dyDescent="0.4">
      <c r="A507" s="357">
        <v>1939</v>
      </c>
      <c r="B507" s="14" t="s">
        <v>409</v>
      </c>
      <c r="C507" s="14" t="s">
        <v>406</v>
      </c>
      <c r="D507" s="18">
        <v>42723</v>
      </c>
      <c r="E507" s="18">
        <v>42723</v>
      </c>
      <c r="F507" s="14" t="s">
        <v>244</v>
      </c>
      <c r="G507" s="15">
        <v>173.07</v>
      </c>
      <c r="H507" s="15">
        <v>173.07</v>
      </c>
      <c r="I507" s="16">
        <f t="shared" si="13"/>
        <v>0</v>
      </c>
      <c r="J507" s="109" t="s">
        <v>245</v>
      </c>
      <c r="K507" s="73" t="s">
        <v>811</v>
      </c>
      <c r="L507" s="466"/>
      <c r="M507" s="309"/>
    </row>
    <row r="508" spans="1:20" s="8" customFormat="1" ht="22.9" hidden="1" customHeight="1" thickBot="1" x14ac:dyDescent="0.4">
      <c r="A508" s="357">
        <v>1939</v>
      </c>
      <c r="B508" s="14" t="s">
        <v>410</v>
      </c>
      <c r="C508" s="14" t="s">
        <v>406</v>
      </c>
      <c r="D508" s="18">
        <v>42723</v>
      </c>
      <c r="E508" s="18">
        <v>42723</v>
      </c>
      <c r="F508" s="14" t="s">
        <v>244</v>
      </c>
      <c r="G508" s="15">
        <v>173.07</v>
      </c>
      <c r="H508" s="15">
        <v>173.07</v>
      </c>
      <c r="I508" s="16">
        <f t="shared" si="13"/>
        <v>0</v>
      </c>
      <c r="J508" s="109" t="s">
        <v>245</v>
      </c>
      <c r="K508" s="73" t="s">
        <v>811</v>
      </c>
      <c r="L508" s="466"/>
      <c r="M508" s="309"/>
    </row>
    <row r="509" spans="1:20" s="8" customFormat="1" ht="22.9" hidden="1" customHeight="1" thickBot="1" x14ac:dyDescent="0.4">
      <c r="A509" s="357">
        <v>1939</v>
      </c>
      <c r="B509" s="14" t="s">
        <v>411</v>
      </c>
      <c r="C509" s="14" t="s">
        <v>406</v>
      </c>
      <c r="D509" s="18">
        <v>42723</v>
      </c>
      <c r="E509" s="18">
        <v>42723</v>
      </c>
      <c r="F509" s="14" t="s">
        <v>244</v>
      </c>
      <c r="G509" s="15">
        <v>173.07</v>
      </c>
      <c r="H509" s="15">
        <f>173.07</f>
        <v>173.07</v>
      </c>
      <c r="I509" s="16">
        <f t="shared" si="13"/>
        <v>0</v>
      </c>
      <c r="J509" s="215" t="s">
        <v>245</v>
      </c>
      <c r="K509" s="73" t="s">
        <v>811</v>
      </c>
      <c r="L509" s="467"/>
      <c r="M509" s="309"/>
    </row>
    <row r="510" spans="1:20" s="8" customFormat="1" ht="22.9" hidden="1" customHeight="1" x14ac:dyDescent="0.35">
      <c r="A510" s="52"/>
      <c r="B510" s="53"/>
      <c r="C510" s="14" t="s">
        <v>406</v>
      </c>
      <c r="D510" s="53"/>
      <c r="E510" s="53"/>
      <c r="F510" s="53"/>
      <c r="G510" s="75"/>
      <c r="H510" s="54" t="s">
        <v>782</v>
      </c>
      <c r="I510" s="194">
        <f>SUM(I504:I509)</f>
        <v>0</v>
      </c>
      <c r="J510" s="68"/>
      <c r="K510" s="68"/>
      <c r="L510" s="471" t="s">
        <v>1690</v>
      </c>
      <c r="M510" s="309"/>
    </row>
    <row r="511" spans="1:20" s="8" customFormat="1" ht="22.9" hidden="1" customHeight="1" thickBot="1" x14ac:dyDescent="0.4">
      <c r="A511" s="358">
        <v>2197</v>
      </c>
      <c r="B511" s="38" t="s">
        <v>412</v>
      </c>
      <c r="C511" s="38" t="s">
        <v>413</v>
      </c>
      <c r="D511" s="39">
        <v>42720</v>
      </c>
      <c r="E511" s="39">
        <v>42720</v>
      </c>
      <c r="F511" s="38" t="s">
        <v>244</v>
      </c>
      <c r="G511" s="40">
        <v>165.25</v>
      </c>
      <c r="H511" s="40"/>
      <c r="I511" s="62">
        <v>165.25</v>
      </c>
      <c r="J511" s="219" t="s">
        <v>245</v>
      </c>
      <c r="K511" s="73" t="s">
        <v>811</v>
      </c>
      <c r="L511" s="472"/>
      <c r="M511" s="309"/>
    </row>
    <row r="512" spans="1:20" s="8" customFormat="1" ht="22.9" hidden="1" customHeight="1" thickBot="1" x14ac:dyDescent="0.4">
      <c r="A512" s="212">
        <v>2197</v>
      </c>
      <c r="B512" s="38" t="s">
        <v>414</v>
      </c>
      <c r="C512" s="38" t="s">
        <v>413</v>
      </c>
      <c r="D512" s="39">
        <v>42720</v>
      </c>
      <c r="E512" s="39">
        <v>42720</v>
      </c>
      <c r="F512" s="38" t="s">
        <v>244</v>
      </c>
      <c r="G512" s="40">
        <v>165.25</v>
      </c>
      <c r="H512" s="40"/>
      <c r="I512" s="62">
        <v>165.25</v>
      </c>
      <c r="J512" s="219" t="s">
        <v>245</v>
      </c>
      <c r="K512" s="73" t="s">
        <v>811</v>
      </c>
      <c r="L512" s="472"/>
      <c r="M512" s="309"/>
    </row>
    <row r="513" spans="1:13" s="8" customFormat="1" ht="22.9" hidden="1" customHeight="1" thickBot="1" x14ac:dyDescent="0.4">
      <c r="A513" s="212">
        <v>2197</v>
      </c>
      <c r="B513" s="38" t="s">
        <v>415</v>
      </c>
      <c r="C513" s="38" t="s">
        <v>413</v>
      </c>
      <c r="D513" s="39">
        <v>42720</v>
      </c>
      <c r="E513" s="39">
        <v>42720</v>
      </c>
      <c r="F513" s="38" t="s">
        <v>244</v>
      </c>
      <c r="G513" s="40">
        <v>165.25</v>
      </c>
      <c r="H513" s="40"/>
      <c r="I513" s="62">
        <v>165.25</v>
      </c>
      <c r="J513" s="219" t="s">
        <v>245</v>
      </c>
      <c r="K513" s="73" t="s">
        <v>811</v>
      </c>
      <c r="L513" s="472"/>
      <c r="M513" s="309"/>
    </row>
    <row r="514" spans="1:13" s="8" customFormat="1" ht="22.9" hidden="1" customHeight="1" thickBot="1" x14ac:dyDescent="0.4">
      <c r="A514" s="212">
        <v>2197</v>
      </c>
      <c r="B514" s="38" t="s">
        <v>416</v>
      </c>
      <c r="C514" s="38" t="s">
        <v>413</v>
      </c>
      <c r="D514" s="39">
        <v>42720</v>
      </c>
      <c r="E514" s="39">
        <v>42720</v>
      </c>
      <c r="F514" s="38" t="s">
        <v>244</v>
      </c>
      <c r="G514" s="40">
        <v>165.25</v>
      </c>
      <c r="H514" s="40"/>
      <c r="I514" s="62">
        <v>165.25</v>
      </c>
      <c r="J514" s="219" t="s">
        <v>245</v>
      </c>
      <c r="K514" s="73" t="s">
        <v>811</v>
      </c>
      <c r="L514" s="472"/>
      <c r="M514" s="309"/>
    </row>
    <row r="515" spans="1:13" s="8" customFormat="1" ht="22.9" hidden="1" customHeight="1" thickBot="1" x14ac:dyDescent="0.4">
      <c r="A515" s="212">
        <v>2197</v>
      </c>
      <c r="B515" s="38" t="s">
        <v>417</v>
      </c>
      <c r="C515" s="38" t="s">
        <v>413</v>
      </c>
      <c r="D515" s="39">
        <v>42720</v>
      </c>
      <c r="E515" s="39">
        <v>42720</v>
      </c>
      <c r="F515" s="38" t="s">
        <v>244</v>
      </c>
      <c r="G515" s="40">
        <v>165.25</v>
      </c>
      <c r="H515" s="40"/>
      <c r="I515" s="62">
        <v>165.25</v>
      </c>
      <c r="J515" s="219" t="s">
        <v>245</v>
      </c>
      <c r="K515" s="73" t="s">
        <v>811</v>
      </c>
      <c r="L515" s="472"/>
      <c r="M515" s="309"/>
    </row>
    <row r="516" spans="1:13" s="8" customFormat="1" ht="22.9" hidden="1" customHeight="1" thickBot="1" x14ac:dyDescent="0.4">
      <c r="A516" s="212">
        <v>2197</v>
      </c>
      <c r="B516" s="38" t="s">
        <v>418</v>
      </c>
      <c r="C516" s="38" t="s">
        <v>413</v>
      </c>
      <c r="D516" s="39">
        <v>42720</v>
      </c>
      <c r="E516" s="39">
        <v>42720</v>
      </c>
      <c r="F516" s="38" t="s">
        <v>244</v>
      </c>
      <c r="G516" s="40">
        <v>165.25</v>
      </c>
      <c r="H516" s="40"/>
      <c r="I516" s="62">
        <v>165.25</v>
      </c>
      <c r="J516" s="219" t="s">
        <v>245</v>
      </c>
      <c r="K516" s="73" t="s">
        <v>811</v>
      </c>
      <c r="L516" s="472"/>
      <c r="M516" s="309"/>
    </row>
    <row r="517" spans="1:13" s="8" customFormat="1" ht="22.9" hidden="1" customHeight="1" thickBot="1" x14ac:dyDescent="0.4">
      <c r="A517" s="212">
        <v>2197</v>
      </c>
      <c r="B517" s="38" t="s">
        <v>419</v>
      </c>
      <c r="C517" s="38" t="s">
        <v>413</v>
      </c>
      <c r="D517" s="39">
        <v>42720</v>
      </c>
      <c r="E517" s="39">
        <v>42720</v>
      </c>
      <c r="F517" s="38" t="s">
        <v>244</v>
      </c>
      <c r="G517" s="40">
        <v>165.25</v>
      </c>
      <c r="H517" s="40"/>
      <c r="I517" s="62">
        <v>165.25</v>
      </c>
      <c r="J517" s="219" t="s">
        <v>245</v>
      </c>
      <c r="K517" s="73" t="s">
        <v>811</v>
      </c>
      <c r="L517" s="472"/>
      <c r="M517" s="309"/>
    </row>
    <row r="518" spans="1:13" s="8" customFormat="1" ht="22.9" hidden="1" customHeight="1" thickBot="1" x14ac:dyDescent="0.4">
      <c r="A518" s="212">
        <v>2197</v>
      </c>
      <c r="B518" s="38" t="s">
        <v>420</v>
      </c>
      <c r="C518" s="38" t="s">
        <v>413</v>
      </c>
      <c r="D518" s="39">
        <v>42723</v>
      </c>
      <c r="E518" s="39">
        <v>42723</v>
      </c>
      <c r="F518" s="38" t="s">
        <v>244</v>
      </c>
      <c r="G518" s="40">
        <v>173.07</v>
      </c>
      <c r="H518" s="40"/>
      <c r="I518" s="62">
        <v>173.07</v>
      </c>
      <c r="J518" s="219" t="s">
        <v>245</v>
      </c>
      <c r="K518" s="73" t="s">
        <v>811</v>
      </c>
      <c r="L518" s="472"/>
      <c r="M518" s="309"/>
    </row>
    <row r="519" spans="1:13" s="8" customFormat="1" ht="22.9" hidden="1" customHeight="1" thickBot="1" x14ac:dyDescent="0.4">
      <c r="A519" s="212">
        <v>2197</v>
      </c>
      <c r="B519" s="38" t="s">
        <v>421</v>
      </c>
      <c r="C519" s="38" t="s">
        <v>413</v>
      </c>
      <c r="D519" s="39">
        <v>42723</v>
      </c>
      <c r="E519" s="39">
        <v>42723</v>
      </c>
      <c r="F519" s="38" t="s">
        <v>244</v>
      </c>
      <c r="G519" s="40">
        <v>173.07</v>
      </c>
      <c r="H519" s="40"/>
      <c r="I519" s="62">
        <v>173.07</v>
      </c>
      <c r="J519" s="219" t="s">
        <v>245</v>
      </c>
      <c r="K519" s="73" t="s">
        <v>811</v>
      </c>
      <c r="L519" s="472"/>
      <c r="M519" s="309"/>
    </row>
    <row r="520" spans="1:13" s="8" customFormat="1" ht="22.9" hidden="1" customHeight="1" thickBot="1" x14ac:dyDescent="0.4">
      <c r="A520" s="212">
        <v>2197</v>
      </c>
      <c r="B520" s="38" t="s">
        <v>422</v>
      </c>
      <c r="C520" s="38" t="s">
        <v>413</v>
      </c>
      <c r="D520" s="39">
        <v>42723</v>
      </c>
      <c r="E520" s="39">
        <v>42723</v>
      </c>
      <c r="F520" s="38" t="s">
        <v>244</v>
      </c>
      <c r="G520" s="40">
        <v>173.07</v>
      </c>
      <c r="H520" s="40"/>
      <c r="I520" s="62">
        <v>173.07</v>
      </c>
      <c r="J520" s="219" t="s">
        <v>245</v>
      </c>
      <c r="K520" s="73" t="s">
        <v>811</v>
      </c>
      <c r="L520" s="472"/>
      <c r="M520" s="309"/>
    </row>
    <row r="521" spans="1:13" s="8" customFormat="1" ht="22.9" hidden="1" customHeight="1" thickBot="1" x14ac:dyDescent="0.4">
      <c r="A521" s="212">
        <v>2197</v>
      </c>
      <c r="B521" s="38" t="s">
        <v>423</v>
      </c>
      <c r="C521" s="38" t="s">
        <v>413</v>
      </c>
      <c r="D521" s="39">
        <v>42723</v>
      </c>
      <c r="E521" s="39">
        <v>42723</v>
      </c>
      <c r="F521" s="38" t="s">
        <v>244</v>
      </c>
      <c r="G521" s="40">
        <v>173.07</v>
      </c>
      <c r="H521" s="40"/>
      <c r="I521" s="62">
        <v>173.07</v>
      </c>
      <c r="J521" s="219" t="s">
        <v>245</v>
      </c>
      <c r="K521" s="73" t="s">
        <v>811</v>
      </c>
      <c r="L521" s="472"/>
      <c r="M521" s="309"/>
    </row>
    <row r="522" spans="1:13" s="8" customFormat="1" ht="22.9" hidden="1" customHeight="1" thickBot="1" x14ac:dyDescent="0.4">
      <c r="A522" s="212">
        <v>2197</v>
      </c>
      <c r="B522" s="38" t="s">
        <v>424</v>
      </c>
      <c r="C522" s="38" t="s">
        <v>413</v>
      </c>
      <c r="D522" s="39">
        <v>42723</v>
      </c>
      <c r="E522" s="39">
        <v>42723</v>
      </c>
      <c r="F522" s="38" t="s">
        <v>244</v>
      </c>
      <c r="G522" s="40">
        <v>173.07</v>
      </c>
      <c r="H522" s="40"/>
      <c r="I522" s="62">
        <v>173.07</v>
      </c>
      <c r="J522" s="219" t="s">
        <v>245</v>
      </c>
      <c r="K522" s="73" t="s">
        <v>811</v>
      </c>
      <c r="L522" s="472"/>
      <c r="M522" s="309"/>
    </row>
    <row r="523" spans="1:13" s="8" customFormat="1" ht="22.9" hidden="1" customHeight="1" thickBot="1" x14ac:dyDescent="0.4">
      <c r="A523" s="212">
        <v>2197</v>
      </c>
      <c r="B523" s="38" t="s">
        <v>425</v>
      </c>
      <c r="C523" s="38" t="s">
        <v>413</v>
      </c>
      <c r="D523" s="39">
        <v>42723</v>
      </c>
      <c r="E523" s="39">
        <v>42723</v>
      </c>
      <c r="F523" s="38" t="s">
        <v>244</v>
      </c>
      <c r="G523" s="40">
        <v>173.07</v>
      </c>
      <c r="H523" s="40"/>
      <c r="I523" s="62">
        <v>173.07</v>
      </c>
      <c r="J523" s="219" t="s">
        <v>245</v>
      </c>
      <c r="K523" s="73" t="s">
        <v>811</v>
      </c>
      <c r="L523" s="472"/>
      <c r="M523" s="309"/>
    </row>
    <row r="524" spans="1:13" s="8" customFormat="1" ht="22.9" hidden="1" customHeight="1" thickBot="1" x14ac:dyDescent="0.4">
      <c r="A524" s="212">
        <v>2197</v>
      </c>
      <c r="B524" s="38" t="s">
        <v>426</v>
      </c>
      <c r="C524" s="38" t="s">
        <v>413</v>
      </c>
      <c r="D524" s="39">
        <v>42723</v>
      </c>
      <c r="E524" s="39">
        <v>42723</v>
      </c>
      <c r="F524" s="38" t="s">
        <v>244</v>
      </c>
      <c r="G524" s="40">
        <v>173.07</v>
      </c>
      <c r="H524" s="40"/>
      <c r="I524" s="62">
        <v>173.07</v>
      </c>
      <c r="J524" s="219" t="s">
        <v>245</v>
      </c>
      <c r="K524" s="73" t="s">
        <v>811</v>
      </c>
      <c r="L524" s="472"/>
      <c r="M524" s="309"/>
    </row>
    <row r="525" spans="1:13" s="8" customFormat="1" ht="22.9" hidden="1" customHeight="1" thickBot="1" x14ac:dyDescent="0.4">
      <c r="A525" s="212">
        <v>2197</v>
      </c>
      <c r="B525" s="38" t="s">
        <v>427</v>
      </c>
      <c r="C525" s="38" t="s">
        <v>413</v>
      </c>
      <c r="D525" s="39">
        <v>42723</v>
      </c>
      <c r="E525" s="39">
        <v>42723</v>
      </c>
      <c r="F525" s="38" t="s">
        <v>244</v>
      </c>
      <c r="G525" s="40">
        <v>173.07</v>
      </c>
      <c r="H525" s="40"/>
      <c r="I525" s="62">
        <v>173.07</v>
      </c>
      <c r="J525" s="219" t="s">
        <v>245</v>
      </c>
      <c r="K525" s="73" t="s">
        <v>811</v>
      </c>
      <c r="L525" s="473"/>
      <c r="M525" s="309"/>
    </row>
    <row r="526" spans="1:13" s="8" customFormat="1" ht="22.9" hidden="1" customHeight="1" thickBot="1" x14ac:dyDescent="0.4">
      <c r="A526" s="212">
        <v>2197</v>
      </c>
      <c r="B526" s="38" t="s">
        <v>428</v>
      </c>
      <c r="C526" s="38" t="s">
        <v>413</v>
      </c>
      <c r="D526" s="39">
        <v>41262</v>
      </c>
      <c r="E526" s="39">
        <v>42723</v>
      </c>
      <c r="F526" s="38" t="s">
        <v>244</v>
      </c>
      <c r="G526" s="40">
        <v>173.07</v>
      </c>
      <c r="H526" s="40"/>
      <c r="I526" s="62">
        <v>173.07</v>
      </c>
      <c r="J526" s="220" t="s">
        <v>245</v>
      </c>
      <c r="K526" s="73" t="s">
        <v>811</v>
      </c>
      <c r="L526" s="90"/>
      <c r="M526" s="309"/>
    </row>
    <row r="527" spans="1:13" s="8" customFormat="1" ht="22.9" hidden="1" customHeight="1" x14ac:dyDescent="0.35">
      <c r="A527" s="19"/>
      <c r="B527" s="53"/>
      <c r="C527" s="38" t="s">
        <v>413</v>
      </c>
      <c r="D527" s="53"/>
      <c r="E527" s="53"/>
      <c r="F527" s="53"/>
      <c r="G527" s="75"/>
      <c r="H527" s="54" t="s">
        <v>782</v>
      </c>
      <c r="I527" s="194">
        <f>SUM(I511:I526)</f>
        <v>2714.38</v>
      </c>
      <c r="J527" s="68"/>
      <c r="K527" s="68"/>
      <c r="L527" s="53"/>
      <c r="M527" s="309"/>
    </row>
    <row r="528" spans="1:13" s="8" customFormat="1" ht="22.9" hidden="1" customHeight="1" thickBot="1" x14ac:dyDescent="0.4">
      <c r="A528" s="199">
        <v>2219</v>
      </c>
      <c r="B528" s="21" t="s">
        <v>488</v>
      </c>
      <c r="C528" s="21" t="s">
        <v>489</v>
      </c>
      <c r="D528" s="21" t="s">
        <v>429</v>
      </c>
      <c r="E528" s="21" t="s">
        <v>430</v>
      </c>
      <c r="F528" s="21" t="s">
        <v>16</v>
      </c>
      <c r="G528" s="22">
        <v>12.07</v>
      </c>
      <c r="H528" s="22"/>
      <c r="I528" s="42">
        <v>12.07</v>
      </c>
      <c r="J528" s="72"/>
      <c r="K528" s="73" t="s">
        <v>813</v>
      </c>
      <c r="L528" s="463" t="s">
        <v>1691</v>
      </c>
      <c r="M528" s="309"/>
    </row>
    <row r="529" spans="1:13" s="8" customFormat="1" ht="22.9" hidden="1" customHeight="1" thickBot="1" x14ac:dyDescent="0.4">
      <c r="A529" s="78">
        <v>2219</v>
      </c>
      <c r="B529" s="21" t="s">
        <v>573</v>
      </c>
      <c r="C529" s="21" t="s">
        <v>489</v>
      </c>
      <c r="D529" s="21" t="s">
        <v>574</v>
      </c>
      <c r="E529" s="21" t="s">
        <v>575</v>
      </c>
      <c r="F529" s="21" t="s">
        <v>177</v>
      </c>
      <c r="G529" s="22">
        <v>3436</v>
      </c>
      <c r="H529" s="22">
        <f>2400+100</f>
        <v>2500</v>
      </c>
      <c r="I529" s="23">
        <f>G529-H529</f>
        <v>936</v>
      </c>
      <c r="J529" s="72"/>
      <c r="K529" s="73" t="s">
        <v>816</v>
      </c>
      <c r="L529" s="466"/>
      <c r="M529" s="309"/>
    </row>
    <row r="530" spans="1:13" s="8" customFormat="1" ht="22.9" hidden="1" customHeight="1" thickBot="1" x14ac:dyDescent="0.4">
      <c r="A530" s="199">
        <v>2219</v>
      </c>
      <c r="B530" s="21" t="s">
        <v>743</v>
      </c>
      <c r="C530" s="21" t="s">
        <v>744</v>
      </c>
      <c r="D530" s="21" t="s">
        <v>745</v>
      </c>
      <c r="E530" s="21" t="s">
        <v>682</v>
      </c>
      <c r="F530" s="21" t="s">
        <v>16</v>
      </c>
      <c r="G530" s="22">
        <v>10.34</v>
      </c>
      <c r="H530" s="22"/>
      <c r="I530" s="23">
        <v>10.34</v>
      </c>
      <c r="J530" s="72"/>
      <c r="K530" s="73" t="s">
        <v>817</v>
      </c>
      <c r="L530" s="467"/>
      <c r="M530" s="309"/>
    </row>
    <row r="531" spans="1:13" s="8" customFormat="1" ht="22.9" hidden="1" customHeight="1" x14ac:dyDescent="0.35">
      <c r="A531" s="19"/>
      <c r="B531" s="53"/>
      <c r="C531" s="21" t="s">
        <v>744</v>
      </c>
      <c r="D531" s="53"/>
      <c r="E531" s="53"/>
      <c r="F531" s="53"/>
      <c r="G531" s="75"/>
      <c r="H531" s="54" t="s">
        <v>782</v>
      </c>
      <c r="I531" s="190">
        <f>SUM(I528:I530)</f>
        <v>958.41000000000008</v>
      </c>
      <c r="J531" s="68"/>
      <c r="K531" s="68"/>
      <c r="L531" s="53"/>
      <c r="M531" s="309"/>
    </row>
    <row r="532" spans="1:13" s="8" customFormat="1" ht="22.9" hidden="1" customHeight="1" thickBot="1" x14ac:dyDescent="0.4">
      <c r="A532" s="199">
        <v>2293</v>
      </c>
      <c r="B532" s="45" t="s">
        <v>471</v>
      </c>
      <c r="C532" s="35" t="s">
        <v>472</v>
      </c>
      <c r="D532" s="35" t="s">
        <v>473</v>
      </c>
      <c r="E532" s="35" t="s">
        <v>474</v>
      </c>
      <c r="F532" s="34" t="s">
        <v>28</v>
      </c>
      <c r="G532" s="36">
        <v>1286.1600000000001</v>
      </c>
      <c r="H532" s="35"/>
      <c r="I532" s="42">
        <v>1286.1600000000001</v>
      </c>
      <c r="J532" s="68"/>
      <c r="K532" s="73" t="s">
        <v>813</v>
      </c>
      <c r="L532" s="474" t="s">
        <v>1692</v>
      </c>
      <c r="M532" s="309"/>
    </row>
    <row r="533" spans="1:13" s="8" customFormat="1" ht="22.9" hidden="1" customHeight="1" thickBot="1" x14ac:dyDescent="0.4">
      <c r="A533" s="199">
        <v>2293</v>
      </c>
      <c r="B533" s="45" t="s">
        <v>475</v>
      </c>
      <c r="C533" s="35" t="s">
        <v>472</v>
      </c>
      <c r="D533" s="35" t="s">
        <v>476</v>
      </c>
      <c r="E533" s="35" t="s">
        <v>429</v>
      </c>
      <c r="F533" s="34" t="s">
        <v>28</v>
      </c>
      <c r="G533" s="36">
        <v>2572.3200000000002</v>
      </c>
      <c r="H533" s="35"/>
      <c r="I533" s="42">
        <v>2572.3200000000002</v>
      </c>
      <c r="J533" s="68"/>
      <c r="K533" s="73" t="s">
        <v>813</v>
      </c>
      <c r="L533" s="475"/>
      <c r="M533" s="309"/>
    </row>
    <row r="534" spans="1:13" s="8" customFormat="1" ht="22.9" hidden="1" customHeight="1" thickBot="1" x14ac:dyDescent="0.4">
      <c r="A534" s="199">
        <v>2293</v>
      </c>
      <c r="B534" s="46" t="s">
        <v>477</v>
      </c>
      <c r="C534" s="35" t="s">
        <v>472</v>
      </c>
      <c r="D534" s="21" t="s">
        <v>478</v>
      </c>
      <c r="E534" s="21" t="s">
        <v>479</v>
      </c>
      <c r="F534" s="34" t="s">
        <v>28</v>
      </c>
      <c r="G534" s="22">
        <v>2572.3200000000002</v>
      </c>
      <c r="H534" s="22"/>
      <c r="I534" s="42">
        <v>2572.3200000000002</v>
      </c>
      <c r="J534" s="68"/>
      <c r="K534" s="73" t="s">
        <v>813</v>
      </c>
      <c r="L534" s="475"/>
      <c r="M534" s="309"/>
    </row>
    <row r="535" spans="1:13" s="8" customFormat="1" ht="22.9" hidden="1" customHeight="1" thickBot="1" x14ac:dyDescent="0.4">
      <c r="A535" s="199">
        <v>2293</v>
      </c>
      <c r="B535" s="46" t="s">
        <v>480</v>
      </c>
      <c r="C535" s="35" t="s">
        <v>472</v>
      </c>
      <c r="D535" s="21" t="s">
        <v>481</v>
      </c>
      <c r="E535" s="21" t="s">
        <v>482</v>
      </c>
      <c r="F535" s="34" t="s">
        <v>28</v>
      </c>
      <c r="G535" s="22">
        <v>1962.96</v>
      </c>
      <c r="H535" s="22"/>
      <c r="I535" s="42">
        <v>1962.96</v>
      </c>
      <c r="J535" s="72"/>
      <c r="K535" s="73" t="s">
        <v>813</v>
      </c>
      <c r="L535" s="476"/>
      <c r="M535" s="309"/>
    </row>
    <row r="536" spans="1:13" s="8" customFormat="1" ht="22.9" hidden="1" customHeight="1" x14ac:dyDescent="0.35">
      <c r="A536" s="19"/>
      <c r="B536" s="53"/>
      <c r="C536" s="35" t="s">
        <v>472</v>
      </c>
      <c r="D536" s="53"/>
      <c r="E536" s="53"/>
      <c r="F536" s="53"/>
      <c r="G536" s="75"/>
      <c r="H536" s="54" t="s">
        <v>782</v>
      </c>
      <c r="I536" s="190">
        <f>SUM(I532:I535)</f>
        <v>8393.760000000002</v>
      </c>
      <c r="J536" s="68"/>
      <c r="K536" s="68"/>
      <c r="L536" s="53"/>
      <c r="M536" s="309"/>
    </row>
    <row r="537" spans="1:13" s="8" customFormat="1" ht="22.9" hidden="1" customHeight="1" thickBot="1" x14ac:dyDescent="0.4">
      <c r="A537" s="78">
        <v>2311</v>
      </c>
      <c r="B537" s="21" t="s">
        <v>794</v>
      </c>
      <c r="C537" s="21" t="s">
        <v>545</v>
      </c>
      <c r="D537" s="21" t="s">
        <v>515</v>
      </c>
      <c r="E537" s="21" t="s">
        <v>546</v>
      </c>
      <c r="F537" s="21" t="s">
        <v>25</v>
      </c>
      <c r="G537" s="22">
        <v>2025.12</v>
      </c>
      <c r="H537" s="22"/>
      <c r="I537" s="23">
        <v>2025.12</v>
      </c>
      <c r="J537" s="72"/>
      <c r="K537" s="73" t="s">
        <v>816</v>
      </c>
      <c r="L537" s="410" t="s">
        <v>1693</v>
      </c>
      <c r="M537" s="309"/>
    </row>
    <row r="538" spans="1:13" s="8" customFormat="1" ht="22.9" hidden="1" customHeight="1" x14ac:dyDescent="0.35">
      <c r="A538" s="19"/>
      <c r="B538" s="53"/>
      <c r="C538" s="21" t="s">
        <v>545</v>
      </c>
      <c r="D538" s="53"/>
      <c r="E538" s="53"/>
      <c r="F538" s="53"/>
      <c r="G538" s="75"/>
      <c r="H538" s="54" t="s">
        <v>782</v>
      </c>
      <c r="I538" s="190">
        <f>SUM(I537:I537)</f>
        <v>2025.12</v>
      </c>
      <c r="J538" s="68"/>
      <c r="K538" s="68"/>
      <c r="L538" s="53"/>
      <c r="M538" s="309"/>
    </row>
    <row r="539" spans="1:13" s="8" customFormat="1" ht="22.9" hidden="1" customHeight="1" thickBot="1" x14ac:dyDescent="0.4">
      <c r="A539" s="78">
        <v>2312</v>
      </c>
      <c r="B539" s="21" t="s">
        <v>547</v>
      </c>
      <c r="C539" s="21" t="s">
        <v>548</v>
      </c>
      <c r="D539" s="21" t="s">
        <v>549</v>
      </c>
      <c r="E539" s="21" t="s">
        <v>550</v>
      </c>
      <c r="F539" s="21" t="s">
        <v>9</v>
      </c>
      <c r="G539" s="22">
        <v>130.5</v>
      </c>
      <c r="H539" s="22"/>
      <c r="I539" s="23">
        <f>G539-H539</f>
        <v>130.5</v>
      </c>
      <c r="J539" s="68"/>
      <c r="K539" s="73" t="s">
        <v>816</v>
      </c>
      <c r="L539" s="463" t="s">
        <v>1136</v>
      </c>
      <c r="M539" s="309" t="s">
        <v>1663</v>
      </c>
    </row>
    <row r="540" spans="1:13" s="8" customFormat="1" ht="22.9" hidden="1" customHeight="1" thickBot="1" x14ac:dyDescent="0.4">
      <c r="A540" s="78">
        <v>2312</v>
      </c>
      <c r="B540" s="21" t="s">
        <v>551</v>
      </c>
      <c r="C540" s="21" t="s">
        <v>548</v>
      </c>
      <c r="D540" s="21" t="s">
        <v>552</v>
      </c>
      <c r="E540" s="21" t="s">
        <v>553</v>
      </c>
      <c r="F540" s="21" t="s">
        <v>28</v>
      </c>
      <c r="G540" s="22">
        <v>998.16</v>
      </c>
      <c r="H540" s="22">
        <f>201.67+170+0.32+85+77.32+85+170</f>
        <v>789.31</v>
      </c>
      <c r="I540" s="23">
        <f>G540-H540</f>
        <v>208.85000000000002</v>
      </c>
      <c r="J540" s="68"/>
      <c r="K540" s="73" t="s">
        <v>816</v>
      </c>
      <c r="L540" s="466"/>
      <c r="M540" s="309" t="s">
        <v>1674</v>
      </c>
    </row>
    <row r="541" spans="1:13" s="8" customFormat="1" ht="22.9" hidden="1" customHeight="1" thickBot="1" x14ac:dyDescent="0.4">
      <c r="A541" s="78">
        <v>2312</v>
      </c>
      <c r="B541" s="21" t="s">
        <v>554</v>
      </c>
      <c r="C541" s="21" t="s">
        <v>548</v>
      </c>
      <c r="D541" s="21" t="s">
        <v>555</v>
      </c>
      <c r="E541" s="21" t="s">
        <v>556</v>
      </c>
      <c r="F541" s="21" t="s">
        <v>28</v>
      </c>
      <c r="G541" s="22">
        <v>432</v>
      </c>
      <c r="H541" s="22"/>
      <c r="I541" s="23">
        <f t="shared" ref="I541:I542" si="14">G541-H541</f>
        <v>432</v>
      </c>
      <c r="J541" s="68"/>
      <c r="K541" s="73" t="s">
        <v>816</v>
      </c>
      <c r="L541" s="466"/>
      <c r="M541" s="309" t="s">
        <v>1678</v>
      </c>
    </row>
    <row r="542" spans="1:13" s="8" customFormat="1" ht="22.9" hidden="1" customHeight="1" thickBot="1" x14ac:dyDescent="0.4">
      <c r="A542" s="78">
        <v>2312</v>
      </c>
      <c r="B542" s="21" t="s">
        <v>557</v>
      </c>
      <c r="C542" s="21" t="s">
        <v>548</v>
      </c>
      <c r="D542" s="21" t="s">
        <v>549</v>
      </c>
      <c r="E542" s="21" t="s">
        <v>550</v>
      </c>
      <c r="F542" s="21" t="s">
        <v>28</v>
      </c>
      <c r="G542" s="22">
        <v>1286.1600000000001</v>
      </c>
      <c r="H542" s="22"/>
      <c r="I542" s="23">
        <f t="shared" si="14"/>
        <v>1286.1600000000001</v>
      </c>
      <c r="J542" s="72"/>
      <c r="K542" s="73" t="s">
        <v>816</v>
      </c>
      <c r="L542" s="467"/>
      <c r="M542" s="373" t="s">
        <v>1772</v>
      </c>
    </row>
    <row r="543" spans="1:13" s="8" customFormat="1" ht="22.9" hidden="1" customHeight="1" x14ac:dyDescent="0.35">
      <c r="A543" s="19"/>
      <c r="B543" s="53"/>
      <c r="C543" s="21" t="s">
        <v>548</v>
      </c>
      <c r="D543" s="53"/>
      <c r="E543" s="53"/>
      <c r="F543" s="53"/>
      <c r="G543" s="75">
        <f>SUBTOTAL(9,G539:G542)</f>
        <v>0</v>
      </c>
      <c r="H543" s="54" t="s">
        <v>782</v>
      </c>
      <c r="I543" s="190">
        <f>SUM(I539:I542)</f>
        <v>2057.5100000000002</v>
      </c>
      <c r="J543" s="68"/>
      <c r="K543" s="68"/>
      <c r="L543" s="53"/>
      <c r="M543" s="309"/>
    </row>
    <row r="544" spans="1:13" s="8" customFormat="1" ht="22.9" hidden="1" customHeight="1" thickBot="1" x14ac:dyDescent="0.4">
      <c r="A544" s="199">
        <v>2313</v>
      </c>
      <c r="B544" s="21" t="s">
        <v>746</v>
      </c>
      <c r="C544" s="21" t="s">
        <v>747</v>
      </c>
      <c r="D544" s="21" t="s">
        <v>217</v>
      </c>
      <c r="E544" s="21" t="s">
        <v>218</v>
      </c>
      <c r="F544" s="21" t="s">
        <v>16</v>
      </c>
      <c r="G544" s="22">
        <v>11.06</v>
      </c>
      <c r="H544" s="22"/>
      <c r="I544" s="23">
        <v>11.06</v>
      </c>
      <c r="J544" s="72"/>
      <c r="K544" s="73" t="s">
        <v>817</v>
      </c>
      <c r="L544" s="463" t="s">
        <v>1642</v>
      </c>
      <c r="M544" s="309"/>
    </row>
    <row r="545" spans="1:13" s="8" customFormat="1" ht="22.9" hidden="1" customHeight="1" thickBot="1" x14ac:dyDescent="0.4">
      <c r="A545" s="78">
        <v>2313</v>
      </c>
      <c r="B545" s="21" t="s">
        <v>558</v>
      </c>
      <c r="C545" s="21" t="s">
        <v>747</v>
      </c>
      <c r="D545" s="21" t="s">
        <v>515</v>
      </c>
      <c r="E545" s="21" t="s">
        <v>560</v>
      </c>
      <c r="F545" s="21" t="s">
        <v>25</v>
      </c>
      <c r="G545" s="22">
        <v>1861.44</v>
      </c>
      <c r="H545" s="22"/>
      <c r="I545" s="23">
        <v>1861.44</v>
      </c>
      <c r="J545" s="68"/>
      <c r="K545" s="73" t="s">
        <v>816</v>
      </c>
      <c r="L545" s="466"/>
      <c r="M545" s="309"/>
    </row>
    <row r="546" spans="1:13" s="8" customFormat="1" ht="22.9" hidden="1" customHeight="1" thickBot="1" x14ac:dyDescent="0.4">
      <c r="A546" s="78">
        <v>2313</v>
      </c>
      <c r="B546" s="21" t="s">
        <v>561</v>
      </c>
      <c r="C546" s="21" t="s">
        <v>747</v>
      </c>
      <c r="D546" s="21" t="s">
        <v>562</v>
      </c>
      <c r="E546" s="21" t="s">
        <v>563</v>
      </c>
      <c r="F546" s="21" t="s">
        <v>25</v>
      </c>
      <c r="G546" s="22">
        <v>1459.2</v>
      </c>
      <c r="H546" s="22"/>
      <c r="I546" s="23">
        <v>1459.2</v>
      </c>
      <c r="J546" s="72"/>
      <c r="K546" s="73" t="s">
        <v>816</v>
      </c>
      <c r="L546" s="467"/>
      <c r="M546" s="309"/>
    </row>
    <row r="547" spans="1:13" s="8" customFormat="1" ht="22.9" hidden="1" customHeight="1" x14ac:dyDescent="0.35">
      <c r="A547" s="19"/>
      <c r="B547" s="53"/>
      <c r="C547" s="21" t="s">
        <v>747</v>
      </c>
      <c r="D547" s="53"/>
      <c r="E547" s="53"/>
      <c r="F547" s="53"/>
      <c r="G547" s="75"/>
      <c r="H547" s="54" t="s">
        <v>782</v>
      </c>
      <c r="I547" s="190">
        <f>SUM(I544:I546)</f>
        <v>3331.7</v>
      </c>
      <c r="J547" s="68"/>
      <c r="K547" s="68"/>
      <c r="L547" s="53"/>
      <c r="M547" s="309"/>
    </row>
    <row r="548" spans="1:13" s="8" customFormat="1" ht="22.9" hidden="1" customHeight="1" thickBot="1" x14ac:dyDescent="0.4">
      <c r="A548" s="78">
        <v>2438</v>
      </c>
      <c r="B548" s="21" t="s">
        <v>564</v>
      </c>
      <c r="C548" s="21" t="s">
        <v>565</v>
      </c>
      <c r="D548" s="21" t="s">
        <v>553</v>
      </c>
      <c r="E548" s="21" t="s">
        <v>566</v>
      </c>
      <c r="F548" s="21" t="s">
        <v>9</v>
      </c>
      <c r="G548" s="22">
        <v>130.5</v>
      </c>
      <c r="H548" s="22"/>
      <c r="I548" s="23">
        <v>130.5</v>
      </c>
      <c r="J548" s="68"/>
      <c r="K548" s="73" t="s">
        <v>816</v>
      </c>
      <c r="L548" s="463" t="s">
        <v>1694</v>
      </c>
      <c r="M548" s="309"/>
    </row>
    <row r="549" spans="1:13" s="8" customFormat="1" ht="22.9" hidden="1" customHeight="1" thickBot="1" x14ac:dyDescent="0.4">
      <c r="A549" s="78">
        <v>2438</v>
      </c>
      <c r="B549" s="21" t="s">
        <v>567</v>
      </c>
      <c r="C549" s="21" t="s">
        <v>565</v>
      </c>
      <c r="D549" s="21" t="s">
        <v>553</v>
      </c>
      <c r="E549" s="21" t="s">
        <v>566</v>
      </c>
      <c r="F549" s="21" t="s">
        <v>28</v>
      </c>
      <c r="G549" s="22">
        <v>1094.4000000000001</v>
      </c>
      <c r="H549" s="22"/>
      <c r="I549" s="23">
        <v>1094.4000000000001</v>
      </c>
      <c r="J549" s="68"/>
      <c r="K549" s="73" t="s">
        <v>816</v>
      </c>
      <c r="L549" s="466"/>
      <c r="M549" s="309"/>
    </row>
    <row r="550" spans="1:13" s="8" customFormat="1" ht="22.9" hidden="1" customHeight="1" thickBot="1" x14ac:dyDescent="0.4">
      <c r="A550" s="78">
        <v>2438</v>
      </c>
      <c r="B550" s="21" t="s">
        <v>568</v>
      </c>
      <c r="C550" s="21" t="s">
        <v>565</v>
      </c>
      <c r="D550" s="21" t="s">
        <v>569</v>
      </c>
      <c r="E550" s="21" t="s">
        <v>570</v>
      </c>
      <c r="F550" s="21" t="s">
        <v>28</v>
      </c>
      <c r="G550" s="22">
        <v>1007.28</v>
      </c>
      <c r="H550" s="22"/>
      <c r="I550" s="23">
        <v>1007.28</v>
      </c>
      <c r="J550" s="68"/>
      <c r="K550" s="73" t="s">
        <v>816</v>
      </c>
      <c r="L550" s="466"/>
      <c r="M550" s="309"/>
    </row>
    <row r="551" spans="1:13" s="8" customFormat="1" ht="22.9" hidden="1" customHeight="1" thickBot="1" x14ac:dyDescent="0.4">
      <c r="A551" s="78">
        <v>2438</v>
      </c>
      <c r="B551" s="21" t="s">
        <v>571</v>
      </c>
      <c r="C551" s="21" t="s">
        <v>565</v>
      </c>
      <c r="D551" s="21" t="s">
        <v>566</v>
      </c>
      <c r="E551" s="21" t="s">
        <v>572</v>
      </c>
      <c r="F551" s="21" t="s">
        <v>28</v>
      </c>
      <c r="G551" s="22">
        <v>2448</v>
      </c>
      <c r="H551" s="22"/>
      <c r="I551" s="23">
        <v>2448</v>
      </c>
      <c r="J551" s="72"/>
      <c r="K551" s="73" t="s">
        <v>816</v>
      </c>
      <c r="L551" s="467"/>
      <c r="M551" s="309"/>
    </row>
    <row r="552" spans="1:13" s="8" customFormat="1" ht="22.9" hidden="1" customHeight="1" x14ac:dyDescent="0.35">
      <c r="A552" s="19"/>
      <c r="B552" s="53"/>
      <c r="C552" s="21" t="s">
        <v>565</v>
      </c>
      <c r="D552" s="53"/>
      <c r="E552" s="53"/>
      <c r="F552" s="53"/>
      <c r="G552" s="75"/>
      <c r="H552" s="54" t="s">
        <v>782</v>
      </c>
      <c r="I552" s="190">
        <f>SUM(I548:I551)</f>
        <v>4680.18</v>
      </c>
      <c r="J552" s="68"/>
      <c r="K552" s="68"/>
      <c r="L552" s="53"/>
      <c r="M552" s="309"/>
    </row>
    <row r="553" spans="1:13" s="8" customFormat="1" ht="22.9" hidden="1" customHeight="1" thickBot="1" x14ac:dyDescent="0.4">
      <c r="A553" s="199">
        <v>2580</v>
      </c>
      <c r="B553" s="21" t="s">
        <v>748</v>
      </c>
      <c r="C553" s="21" t="s">
        <v>749</v>
      </c>
      <c r="D553" s="21" t="s">
        <v>750</v>
      </c>
      <c r="E553" s="21" t="s">
        <v>751</v>
      </c>
      <c r="F553" s="21" t="s">
        <v>25</v>
      </c>
      <c r="G553" s="22">
        <v>59.66</v>
      </c>
      <c r="H553" s="22"/>
      <c r="I553" s="23">
        <v>59.66</v>
      </c>
      <c r="J553" s="109"/>
      <c r="K553" s="73" t="s">
        <v>817</v>
      </c>
      <c r="L553" s="468" t="s">
        <v>1695</v>
      </c>
      <c r="M553" s="309"/>
    </row>
    <row r="554" spans="1:13" s="8" customFormat="1" ht="22.9" hidden="1" customHeight="1" thickBot="1" x14ac:dyDescent="0.4">
      <c r="A554" s="199">
        <v>2580</v>
      </c>
      <c r="B554" s="21" t="s">
        <v>752</v>
      </c>
      <c r="C554" s="21" t="s">
        <v>749</v>
      </c>
      <c r="D554" s="21" t="s">
        <v>753</v>
      </c>
      <c r="E554" s="21" t="s">
        <v>738</v>
      </c>
      <c r="F554" s="21" t="s">
        <v>25</v>
      </c>
      <c r="G554" s="22">
        <v>144.05000000000001</v>
      </c>
      <c r="H554" s="22"/>
      <c r="I554" s="23">
        <v>144.05000000000001</v>
      </c>
      <c r="J554" s="68"/>
      <c r="K554" s="73" t="s">
        <v>817</v>
      </c>
      <c r="L554" s="469"/>
      <c r="M554" s="309"/>
    </row>
    <row r="555" spans="1:13" s="8" customFormat="1" ht="22.9" hidden="1" customHeight="1" thickBot="1" x14ac:dyDescent="0.4">
      <c r="A555" s="199">
        <v>2580</v>
      </c>
      <c r="B555" s="21" t="s">
        <v>754</v>
      </c>
      <c r="C555" s="21" t="s">
        <v>749</v>
      </c>
      <c r="D555" s="21" t="s">
        <v>755</v>
      </c>
      <c r="E555" s="21" t="s">
        <v>756</v>
      </c>
      <c r="F555" s="21" t="s">
        <v>25</v>
      </c>
      <c r="G555" s="22">
        <v>387.81</v>
      </c>
      <c r="H555" s="22"/>
      <c r="I555" s="23">
        <v>387.81</v>
      </c>
      <c r="J555" s="68"/>
      <c r="K555" s="73" t="s">
        <v>817</v>
      </c>
      <c r="L555" s="469"/>
      <c r="M555" s="309"/>
    </row>
    <row r="556" spans="1:13" s="8" customFormat="1" ht="22.9" hidden="1" customHeight="1" thickBot="1" x14ac:dyDescent="0.4">
      <c r="A556" s="199">
        <v>2580</v>
      </c>
      <c r="B556" s="21" t="s">
        <v>757</v>
      </c>
      <c r="C556" s="21" t="s">
        <v>749</v>
      </c>
      <c r="D556" s="21" t="s">
        <v>758</v>
      </c>
      <c r="E556" s="21" t="s">
        <v>759</v>
      </c>
      <c r="F556" s="21" t="s">
        <v>25</v>
      </c>
      <c r="G556" s="22">
        <v>273.74</v>
      </c>
      <c r="H556" s="22"/>
      <c r="I556" s="23">
        <v>273.74</v>
      </c>
      <c r="J556" s="68"/>
      <c r="K556" s="73" t="s">
        <v>817</v>
      </c>
      <c r="L556" s="469"/>
      <c r="M556" s="309"/>
    </row>
    <row r="557" spans="1:13" s="8" customFormat="1" ht="22.9" hidden="1" customHeight="1" thickBot="1" x14ac:dyDescent="0.4">
      <c r="A557" s="199">
        <v>2580</v>
      </c>
      <c r="B557" s="21" t="s">
        <v>760</v>
      </c>
      <c r="C557" s="21" t="s">
        <v>749</v>
      </c>
      <c r="D557" s="21" t="s">
        <v>761</v>
      </c>
      <c r="E557" s="21" t="s">
        <v>725</v>
      </c>
      <c r="F557" s="21" t="s">
        <v>25</v>
      </c>
      <c r="G557" s="22">
        <v>59.66</v>
      </c>
      <c r="H557" s="22"/>
      <c r="I557" s="23">
        <v>59.66</v>
      </c>
      <c r="J557" s="68"/>
      <c r="K557" s="73" t="s">
        <v>817</v>
      </c>
      <c r="L557" s="469"/>
      <c r="M557" s="309"/>
    </row>
    <row r="558" spans="1:13" s="8" customFormat="1" ht="22.9" hidden="1" customHeight="1" thickBot="1" x14ac:dyDescent="0.4">
      <c r="A558" s="199">
        <v>2580</v>
      </c>
      <c r="B558" s="21" t="s">
        <v>762</v>
      </c>
      <c r="C558" s="21" t="s">
        <v>749</v>
      </c>
      <c r="D558" s="21" t="s">
        <v>725</v>
      </c>
      <c r="E558" s="21" t="s">
        <v>763</v>
      </c>
      <c r="F558" s="21" t="s">
        <v>25</v>
      </c>
      <c r="G558" s="22">
        <v>295.86</v>
      </c>
      <c r="H558" s="22"/>
      <c r="I558" s="23">
        <v>295.86</v>
      </c>
      <c r="J558" s="68"/>
      <c r="K558" s="73" t="s">
        <v>817</v>
      </c>
      <c r="L558" s="469"/>
      <c r="M558" s="309"/>
    </row>
    <row r="559" spans="1:13" s="8" customFormat="1" ht="22.9" hidden="1" customHeight="1" thickBot="1" x14ac:dyDescent="0.4">
      <c r="A559" s="199">
        <v>2580</v>
      </c>
      <c r="B559" s="21" t="s">
        <v>764</v>
      </c>
      <c r="C559" s="21" t="s">
        <v>749</v>
      </c>
      <c r="D559" s="21" t="s">
        <v>765</v>
      </c>
      <c r="E559" s="21" t="s">
        <v>766</v>
      </c>
      <c r="F559" s="21" t="s">
        <v>9</v>
      </c>
      <c r="G559" s="22">
        <v>71.78</v>
      </c>
      <c r="H559" s="22"/>
      <c r="I559" s="23">
        <v>71.78</v>
      </c>
      <c r="J559" s="68"/>
      <c r="K559" s="73" t="s">
        <v>817</v>
      </c>
      <c r="L559" s="469"/>
      <c r="M559" s="309"/>
    </row>
    <row r="560" spans="1:13" s="8" customFormat="1" ht="22.9" hidden="1" customHeight="1" thickBot="1" x14ac:dyDescent="0.4">
      <c r="A560" s="199">
        <v>2580</v>
      </c>
      <c r="B560" s="21" t="s">
        <v>767</v>
      </c>
      <c r="C560" s="21" t="s">
        <v>749</v>
      </c>
      <c r="D560" s="21" t="s">
        <v>755</v>
      </c>
      <c r="E560" s="21" t="s">
        <v>756</v>
      </c>
      <c r="F560" s="21" t="s">
        <v>9</v>
      </c>
      <c r="G560" s="22">
        <v>135.80000000000001</v>
      </c>
      <c r="H560" s="22"/>
      <c r="I560" s="23">
        <v>135.80000000000001</v>
      </c>
      <c r="J560" s="68"/>
      <c r="K560" s="73" t="s">
        <v>817</v>
      </c>
      <c r="L560" s="469"/>
      <c r="M560" s="309"/>
    </row>
    <row r="561" spans="1:20" s="8" customFormat="1" ht="22.9" hidden="1" customHeight="1" thickBot="1" x14ac:dyDescent="0.4">
      <c r="A561" s="199">
        <v>2580</v>
      </c>
      <c r="B561" s="21" t="s">
        <v>768</v>
      </c>
      <c r="C561" s="21" t="s">
        <v>749</v>
      </c>
      <c r="D561" s="21" t="s">
        <v>769</v>
      </c>
      <c r="E561" s="21" t="s">
        <v>770</v>
      </c>
      <c r="F561" s="21" t="s">
        <v>9</v>
      </c>
      <c r="G561" s="22">
        <v>55.29</v>
      </c>
      <c r="H561" s="22"/>
      <c r="I561" s="23">
        <v>55.29</v>
      </c>
      <c r="J561" s="68"/>
      <c r="K561" s="73" t="s">
        <v>817</v>
      </c>
      <c r="L561" s="469"/>
      <c r="M561" s="309"/>
    </row>
    <row r="562" spans="1:20" s="8" customFormat="1" ht="22.9" hidden="1" customHeight="1" thickBot="1" x14ac:dyDescent="0.4">
      <c r="A562" s="199">
        <v>2580</v>
      </c>
      <c r="B562" s="21" t="s">
        <v>771</v>
      </c>
      <c r="C562" s="21" t="s">
        <v>749</v>
      </c>
      <c r="D562" s="21" t="s">
        <v>766</v>
      </c>
      <c r="E562" s="21" t="s">
        <v>772</v>
      </c>
      <c r="F562" s="21" t="s">
        <v>9</v>
      </c>
      <c r="G562" s="22">
        <v>99.91</v>
      </c>
      <c r="H562" s="22"/>
      <c r="I562" s="23">
        <v>99.91</v>
      </c>
      <c r="J562" s="68"/>
      <c r="K562" s="73" t="s">
        <v>817</v>
      </c>
      <c r="L562" s="469"/>
      <c r="M562" s="309"/>
    </row>
    <row r="563" spans="1:20" s="8" customFormat="1" ht="22.9" hidden="1" customHeight="1" thickBot="1" x14ac:dyDescent="0.4">
      <c r="A563" s="199">
        <v>2580</v>
      </c>
      <c r="B563" s="21" t="s">
        <v>773</v>
      </c>
      <c r="C563" s="21" t="s">
        <v>749</v>
      </c>
      <c r="D563" s="21" t="s">
        <v>758</v>
      </c>
      <c r="E563" s="21" t="s">
        <v>759</v>
      </c>
      <c r="F563" s="21" t="s">
        <v>9</v>
      </c>
      <c r="G563" s="22">
        <v>131.91999999999999</v>
      </c>
      <c r="H563" s="22"/>
      <c r="I563" s="23">
        <v>131.91999999999999</v>
      </c>
      <c r="J563" s="68"/>
      <c r="K563" s="73" t="s">
        <v>817</v>
      </c>
      <c r="L563" s="469"/>
      <c r="M563" s="309"/>
    </row>
    <row r="564" spans="1:20" s="8" customFormat="1" ht="22.9" hidden="1" customHeight="1" thickBot="1" x14ac:dyDescent="0.4">
      <c r="A564" s="199">
        <v>2580</v>
      </c>
      <c r="B564" s="21" t="s">
        <v>774</v>
      </c>
      <c r="C564" s="21" t="s">
        <v>749</v>
      </c>
      <c r="D564" s="21" t="s">
        <v>761</v>
      </c>
      <c r="E564" s="21" t="s">
        <v>725</v>
      </c>
      <c r="F564" s="21" t="s">
        <v>9</v>
      </c>
      <c r="G564" s="22">
        <v>29.1</v>
      </c>
      <c r="H564" s="22"/>
      <c r="I564" s="23">
        <v>29.1</v>
      </c>
      <c r="J564" s="68"/>
      <c r="K564" s="73" t="s">
        <v>817</v>
      </c>
      <c r="L564" s="469"/>
      <c r="M564" s="309"/>
    </row>
    <row r="565" spans="1:20" s="8" customFormat="1" ht="22.9" hidden="1" customHeight="1" thickBot="1" x14ac:dyDescent="0.4">
      <c r="A565" s="199">
        <v>2580</v>
      </c>
      <c r="B565" s="21" t="s">
        <v>775</v>
      </c>
      <c r="C565" s="21" t="s">
        <v>749</v>
      </c>
      <c r="D565" s="21" t="s">
        <v>725</v>
      </c>
      <c r="E565" s="21" t="s">
        <v>763</v>
      </c>
      <c r="F565" s="21" t="s">
        <v>9</v>
      </c>
      <c r="G565" s="22">
        <v>144.53</v>
      </c>
      <c r="H565" s="22"/>
      <c r="I565" s="23">
        <v>144.53</v>
      </c>
      <c r="J565" s="68"/>
      <c r="K565" s="73" t="s">
        <v>817</v>
      </c>
      <c r="L565" s="469"/>
      <c r="M565" s="309"/>
    </row>
    <row r="566" spans="1:20" s="8" customFormat="1" ht="22.9" hidden="1" customHeight="1" thickBot="1" x14ac:dyDescent="0.4">
      <c r="A566" s="199">
        <v>2580</v>
      </c>
      <c r="B566" s="21" t="s">
        <v>776</v>
      </c>
      <c r="C566" s="21" t="s">
        <v>749</v>
      </c>
      <c r="D566" s="21" t="s">
        <v>777</v>
      </c>
      <c r="E566" s="21" t="s">
        <v>778</v>
      </c>
      <c r="F566" s="21" t="s">
        <v>16</v>
      </c>
      <c r="G566" s="22">
        <v>21.58</v>
      </c>
      <c r="H566" s="22"/>
      <c r="I566" s="23">
        <v>21.58</v>
      </c>
      <c r="J566" s="68"/>
      <c r="K566" s="73" t="s">
        <v>817</v>
      </c>
      <c r="L566" s="469"/>
      <c r="M566" s="309"/>
    </row>
    <row r="567" spans="1:20" s="8" customFormat="1" ht="22.9" hidden="1" customHeight="1" thickBot="1" x14ac:dyDescent="0.4">
      <c r="A567" s="199">
        <v>2580</v>
      </c>
      <c r="B567" s="21" t="s">
        <v>779</v>
      </c>
      <c r="C567" s="21" t="s">
        <v>749</v>
      </c>
      <c r="D567" s="21" t="s">
        <v>777</v>
      </c>
      <c r="E567" s="21" t="s">
        <v>778</v>
      </c>
      <c r="F567" s="21" t="s">
        <v>16</v>
      </c>
      <c r="G567" s="22">
        <v>10.68</v>
      </c>
      <c r="H567" s="22"/>
      <c r="I567" s="23">
        <v>10.68</v>
      </c>
      <c r="J567" s="72"/>
      <c r="K567" s="73" t="s">
        <v>817</v>
      </c>
      <c r="L567" s="470"/>
      <c r="M567" s="309"/>
    </row>
    <row r="568" spans="1:20" s="8" customFormat="1" ht="22.9" hidden="1" customHeight="1" x14ac:dyDescent="0.35">
      <c r="A568" s="19"/>
      <c r="B568" s="53"/>
      <c r="C568" s="21" t="s">
        <v>749</v>
      </c>
      <c r="D568" s="53"/>
      <c r="E568" s="53"/>
      <c r="F568" s="53"/>
      <c r="G568" s="75"/>
      <c r="H568" s="54" t="s">
        <v>782</v>
      </c>
      <c r="I568" s="190">
        <f>SUM(I553:I567)</f>
        <v>1921.37</v>
      </c>
      <c r="J568" s="68"/>
      <c r="K568" s="68"/>
      <c r="L568" s="53"/>
      <c r="M568" s="309"/>
    </row>
    <row r="569" spans="1:20" s="8" customFormat="1" ht="22.9" hidden="1" customHeight="1" thickBot="1" x14ac:dyDescent="0.4">
      <c r="A569" s="199">
        <v>3016</v>
      </c>
      <c r="B569" s="21" t="s">
        <v>643</v>
      </c>
      <c r="C569" s="21" t="s">
        <v>644</v>
      </c>
      <c r="D569" s="21" t="s">
        <v>581</v>
      </c>
      <c r="E569" s="21" t="s">
        <v>583</v>
      </c>
      <c r="F569" s="21" t="s">
        <v>25</v>
      </c>
      <c r="G569" s="22">
        <v>648.65</v>
      </c>
      <c r="H569" s="22">
        <f>492.59+156.06</f>
        <v>648.65</v>
      </c>
      <c r="I569" s="23">
        <f>G569-H569</f>
        <v>0</v>
      </c>
      <c r="J569" s="68"/>
      <c r="K569" s="73" t="s">
        <v>814</v>
      </c>
      <c r="L569" s="463" t="s">
        <v>1696</v>
      </c>
      <c r="M569" s="309"/>
    </row>
    <row r="570" spans="1:20" ht="14.45" hidden="1" customHeight="1" thickBot="1" x14ac:dyDescent="0.4">
      <c r="A570" s="199">
        <v>3016</v>
      </c>
      <c r="B570" s="21" t="s">
        <v>645</v>
      </c>
      <c r="C570" s="21" t="s">
        <v>644</v>
      </c>
      <c r="D570" s="21" t="s">
        <v>646</v>
      </c>
      <c r="E570" s="21" t="s">
        <v>647</v>
      </c>
      <c r="F570" s="21" t="s">
        <v>25</v>
      </c>
      <c r="G570" s="22">
        <v>684.05</v>
      </c>
      <c r="H570" s="22">
        <f>521.02-156.06</f>
        <v>364.96</v>
      </c>
      <c r="I570" s="23">
        <f t="shared" ref="I570:I625" si="15">G570-H570</f>
        <v>319.08999999999997</v>
      </c>
      <c r="J570" s="68"/>
      <c r="K570" s="73" t="s">
        <v>814</v>
      </c>
      <c r="L570" s="466"/>
      <c r="M570" s="309"/>
      <c r="N570" s="8"/>
      <c r="O570" s="8"/>
      <c r="P570" s="8"/>
      <c r="Q570" s="8"/>
      <c r="R570" s="8"/>
      <c r="S570" s="8"/>
      <c r="T570" s="8"/>
    </row>
    <row r="571" spans="1:20" ht="14.45" hidden="1" customHeight="1" thickBot="1" x14ac:dyDescent="0.4">
      <c r="A571" s="199">
        <v>3016</v>
      </c>
      <c r="B571" s="21" t="s">
        <v>648</v>
      </c>
      <c r="C571" s="21" t="s">
        <v>644</v>
      </c>
      <c r="D571" s="21" t="s">
        <v>649</v>
      </c>
      <c r="E571" s="21" t="s">
        <v>650</v>
      </c>
      <c r="F571" s="21" t="s">
        <v>25</v>
      </c>
      <c r="G571" s="22">
        <v>929.28</v>
      </c>
      <c r="H571" s="22"/>
      <c r="I571" s="23">
        <f t="shared" si="15"/>
        <v>929.28</v>
      </c>
      <c r="J571" s="68"/>
      <c r="K571" s="73" t="s">
        <v>814</v>
      </c>
      <c r="L571" s="466"/>
      <c r="M571" s="309"/>
      <c r="N571" s="8"/>
      <c r="O571" s="8"/>
      <c r="P571" s="8"/>
      <c r="Q571" s="8"/>
      <c r="R571" s="8"/>
      <c r="S571" s="8"/>
      <c r="T571" s="8"/>
    </row>
    <row r="572" spans="1:20" ht="22.15" hidden="1" customHeight="1" thickBot="1" x14ac:dyDescent="0.4">
      <c r="A572" s="199">
        <v>3016</v>
      </c>
      <c r="B572" s="21" t="s">
        <v>651</v>
      </c>
      <c r="C572" s="21" t="s">
        <v>644</v>
      </c>
      <c r="D572" s="21" t="s">
        <v>650</v>
      </c>
      <c r="E572" s="21" t="s">
        <v>652</v>
      </c>
      <c r="F572" s="21" t="s">
        <v>25</v>
      </c>
      <c r="G572" s="22">
        <v>303.22000000000003</v>
      </c>
      <c r="H572" s="22"/>
      <c r="I572" s="23">
        <f t="shared" si="15"/>
        <v>303.22000000000003</v>
      </c>
      <c r="J572" s="68"/>
      <c r="K572" s="73" t="s">
        <v>814</v>
      </c>
      <c r="L572" s="466"/>
      <c r="M572" s="309"/>
      <c r="N572" s="8"/>
      <c r="O572" s="8"/>
      <c r="P572" s="8"/>
      <c r="Q572" s="8"/>
      <c r="R572" s="8"/>
      <c r="S572" s="8"/>
      <c r="T572" s="8"/>
    </row>
    <row r="573" spans="1:20" ht="14.45" hidden="1" customHeight="1" thickBot="1" x14ac:dyDescent="0.4">
      <c r="A573" s="199">
        <v>3016</v>
      </c>
      <c r="B573" s="21" t="s">
        <v>26</v>
      </c>
      <c r="C573" s="21" t="s">
        <v>644</v>
      </c>
      <c r="D573" s="21" t="s">
        <v>653</v>
      </c>
      <c r="E573" s="21" t="s">
        <v>654</v>
      </c>
      <c r="F573" s="21" t="s">
        <v>25</v>
      </c>
      <c r="G573" s="22">
        <v>610.9</v>
      </c>
      <c r="H573" s="22"/>
      <c r="I573" s="23">
        <f t="shared" si="15"/>
        <v>610.9</v>
      </c>
      <c r="J573" s="68"/>
      <c r="K573" s="73" t="s">
        <v>814</v>
      </c>
      <c r="L573" s="466"/>
      <c r="M573" s="309"/>
      <c r="N573" s="8"/>
      <c r="O573" s="8"/>
      <c r="P573" s="8"/>
      <c r="Q573" s="8"/>
      <c r="R573" s="8"/>
      <c r="S573" s="8"/>
      <c r="T573" s="8"/>
    </row>
    <row r="574" spans="1:20" ht="21.75" hidden="1" thickBot="1" x14ac:dyDescent="0.4">
      <c r="A574" s="199">
        <v>3016</v>
      </c>
      <c r="B574" s="21" t="s">
        <v>655</v>
      </c>
      <c r="C574" s="21" t="s">
        <v>644</v>
      </c>
      <c r="D574" s="21" t="s">
        <v>656</v>
      </c>
      <c r="E574" s="21" t="s">
        <v>657</v>
      </c>
      <c r="F574" s="21" t="s">
        <v>25</v>
      </c>
      <c r="G574" s="22">
        <v>151.71</v>
      </c>
      <c r="H574" s="22"/>
      <c r="I574" s="23">
        <f t="shared" si="15"/>
        <v>151.71</v>
      </c>
      <c r="J574" s="68"/>
      <c r="K574" s="73" t="s">
        <v>814</v>
      </c>
      <c r="L574" s="466"/>
      <c r="M574" s="309"/>
      <c r="N574" s="8"/>
      <c r="O574" s="8"/>
      <c r="P574" s="8"/>
      <c r="Q574" s="8"/>
      <c r="R574" s="8"/>
      <c r="S574" s="8"/>
      <c r="T574" s="8"/>
    </row>
    <row r="575" spans="1:20" ht="21.75" hidden="1" thickBot="1" x14ac:dyDescent="0.4">
      <c r="A575" s="199">
        <v>3016</v>
      </c>
      <c r="B575" s="21" t="s">
        <v>658</v>
      </c>
      <c r="C575" s="21" t="s">
        <v>644</v>
      </c>
      <c r="D575" s="21" t="s">
        <v>659</v>
      </c>
      <c r="E575" s="21" t="s">
        <v>641</v>
      </c>
      <c r="F575" s="21" t="s">
        <v>25</v>
      </c>
      <c r="G575" s="22">
        <v>1053.23</v>
      </c>
      <c r="H575" s="22"/>
      <c r="I575" s="23">
        <f t="shared" si="15"/>
        <v>1053.23</v>
      </c>
      <c r="J575" s="68"/>
      <c r="K575" s="73" t="s">
        <v>814</v>
      </c>
      <c r="L575" s="466"/>
      <c r="M575" s="309"/>
      <c r="N575" s="8"/>
      <c r="O575" s="8"/>
      <c r="P575" s="8"/>
      <c r="Q575" s="8"/>
      <c r="R575" s="8"/>
      <c r="S575" s="8"/>
      <c r="T575" s="8"/>
    </row>
    <row r="576" spans="1:20" ht="21.75" hidden="1" thickBot="1" x14ac:dyDescent="0.4">
      <c r="A576" s="199">
        <v>3016</v>
      </c>
      <c r="B576" s="21" t="s">
        <v>660</v>
      </c>
      <c r="C576" s="21" t="s">
        <v>644</v>
      </c>
      <c r="D576" s="21" t="s">
        <v>641</v>
      </c>
      <c r="E576" s="21" t="s">
        <v>661</v>
      </c>
      <c r="F576" s="21" t="s">
        <v>25</v>
      </c>
      <c r="G576" s="22">
        <v>759.23</v>
      </c>
      <c r="H576" s="22"/>
      <c r="I576" s="23">
        <f t="shared" si="15"/>
        <v>759.23</v>
      </c>
      <c r="J576" s="68"/>
      <c r="K576" s="73" t="s">
        <v>814</v>
      </c>
      <c r="L576" s="466"/>
      <c r="M576" s="309"/>
      <c r="N576" s="8"/>
      <c r="O576" s="8"/>
      <c r="P576" s="8"/>
      <c r="Q576" s="8"/>
      <c r="R576" s="8"/>
      <c r="S576" s="8"/>
      <c r="T576" s="8"/>
    </row>
    <row r="577" spans="1:20" ht="21.75" hidden="1" thickBot="1" x14ac:dyDescent="0.4">
      <c r="A577" s="199">
        <v>3016</v>
      </c>
      <c r="B577" s="21" t="s">
        <v>662</v>
      </c>
      <c r="C577" s="21" t="s">
        <v>644</v>
      </c>
      <c r="D577" s="21" t="s">
        <v>663</v>
      </c>
      <c r="E577" s="21" t="s">
        <v>664</v>
      </c>
      <c r="F577" s="21" t="s">
        <v>25</v>
      </c>
      <c r="G577" s="22">
        <v>1090.77</v>
      </c>
      <c r="H577" s="22"/>
      <c r="I577" s="23">
        <f t="shared" si="15"/>
        <v>1090.77</v>
      </c>
      <c r="J577" s="68"/>
      <c r="K577" s="73" t="s">
        <v>814</v>
      </c>
      <c r="L577" s="466"/>
      <c r="M577" s="309"/>
      <c r="N577" s="8"/>
      <c r="O577" s="8"/>
      <c r="P577" s="8"/>
      <c r="Q577" s="8"/>
      <c r="R577" s="8"/>
      <c r="S577" s="8"/>
      <c r="T577" s="8"/>
    </row>
    <row r="578" spans="1:20" ht="21.75" hidden="1" thickBot="1" x14ac:dyDescent="0.4">
      <c r="A578" s="199">
        <v>3016</v>
      </c>
      <c r="B578" s="21" t="s">
        <v>665</v>
      </c>
      <c r="C578" s="21" t="s">
        <v>644</v>
      </c>
      <c r="D578" s="21" t="s">
        <v>666</v>
      </c>
      <c r="E578" s="21" t="s">
        <v>667</v>
      </c>
      <c r="F578" s="21" t="s">
        <v>25</v>
      </c>
      <c r="G578" s="22">
        <v>585.99</v>
      </c>
      <c r="H578" s="22"/>
      <c r="I578" s="23">
        <f t="shared" si="15"/>
        <v>585.99</v>
      </c>
      <c r="J578" s="68"/>
      <c r="K578" s="73" t="s">
        <v>814</v>
      </c>
      <c r="L578" s="466"/>
      <c r="M578" s="309"/>
      <c r="N578" s="8"/>
      <c r="O578" s="8"/>
      <c r="P578" s="8"/>
      <c r="Q578" s="8"/>
      <c r="R578" s="8"/>
      <c r="S578" s="8"/>
      <c r="T578" s="8"/>
    </row>
    <row r="579" spans="1:20" ht="21.75" hidden="1" thickBot="1" x14ac:dyDescent="0.4">
      <c r="A579" s="199">
        <v>3016</v>
      </c>
      <c r="B579" s="21" t="s">
        <v>668</v>
      </c>
      <c r="C579" s="21" t="s">
        <v>644</v>
      </c>
      <c r="D579" s="21" t="s">
        <v>669</v>
      </c>
      <c r="E579" s="21" t="s">
        <v>642</v>
      </c>
      <c r="F579" s="21" t="s">
        <v>25</v>
      </c>
      <c r="G579" s="22">
        <v>1101.44</v>
      </c>
      <c r="H579" s="22"/>
      <c r="I579" s="23">
        <f t="shared" si="15"/>
        <v>1101.44</v>
      </c>
      <c r="J579" s="68"/>
      <c r="K579" s="73" t="s">
        <v>814</v>
      </c>
      <c r="L579" s="466"/>
      <c r="M579" s="309"/>
      <c r="N579" s="8"/>
      <c r="O579" s="8"/>
      <c r="P579" s="8"/>
      <c r="Q579" s="8"/>
      <c r="R579" s="8"/>
      <c r="S579" s="8"/>
      <c r="T579" s="8"/>
    </row>
    <row r="580" spans="1:20" ht="21.75" hidden="1" thickBot="1" x14ac:dyDescent="0.4">
      <c r="A580" s="199">
        <v>3016</v>
      </c>
      <c r="B580" s="21" t="s">
        <v>670</v>
      </c>
      <c r="C580" s="21" t="s">
        <v>644</v>
      </c>
      <c r="D580" s="21" t="s">
        <v>671</v>
      </c>
      <c r="E580" s="21" t="s">
        <v>672</v>
      </c>
      <c r="F580" s="21" t="s">
        <v>25</v>
      </c>
      <c r="G580" s="22">
        <v>926.84</v>
      </c>
      <c r="H580" s="22"/>
      <c r="I580" s="23">
        <f t="shared" si="15"/>
        <v>926.84</v>
      </c>
      <c r="J580" s="68"/>
      <c r="K580" s="73" t="s">
        <v>814</v>
      </c>
      <c r="L580" s="466"/>
      <c r="M580" s="309"/>
      <c r="N580" s="8"/>
      <c r="O580" s="8"/>
      <c r="P580" s="8"/>
      <c r="Q580" s="8"/>
      <c r="R580" s="8"/>
      <c r="S580" s="8"/>
      <c r="T580" s="8"/>
    </row>
    <row r="581" spans="1:20" ht="21.75" hidden="1" thickBot="1" x14ac:dyDescent="0.4">
      <c r="A581" s="199">
        <v>3016</v>
      </c>
      <c r="B581" s="21" t="s">
        <v>673</v>
      </c>
      <c r="C581" s="21" t="s">
        <v>644</v>
      </c>
      <c r="D581" s="21" t="s">
        <v>674</v>
      </c>
      <c r="E581" s="21" t="s">
        <v>675</v>
      </c>
      <c r="F581" s="21" t="s">
        <v>25</v>
      </c>
      <c r="G581" s="22">
        <v>836.34</v>
      </c>
      <c r="H581" s="22"/>
      <c r="I581" s="23">
        <f t="shared" si="15"/>
        <v>836.34</v>
      </c>
      <c r="J581" s="68"/>
      <c r="K581" s="73" t="s">
        <v>814</v>
      </c>
      <c r="L581" s="466"/>
      <c r="M581" s="309"/>
      <c r="N581" s="8"/>
      <c r="O581" s="8"/>
      <c r="P581" s="8"/>
      <c r="Q581" s="8"/>
      <c r="R581" s="8"/>
      <c r="S581" s="8"/>
      <c r="T581" s="8"/>
    </row>
    <row r="582" spans="1:20" ht="21.75" hidden="1" thickBot="1" x14ac:dyDescent="0.4">
      <c r="A582" s="199">
        <v>3016</v>
      </c>
      <c r="B582" s="21" t="s">
        <v>676</v>
      </c>
      <c r="C582" s="21" t="s">
        <v>644</v>
      </c>
      <c r="D582" s="21" t="s">
        <v>677</v>
      </c>
      <c r="E582" s="21" t="s">
        <v>678</v>
      </c>
      <c r="F582" s="21" t="s">
        <v>25</v>
      </c>
      <c r="G582" s="22">
        <v>1098.05</v>
      </c>
      <c r="H582" s="22"/>
      <c r="I582" s="23">
        <f t="shared" si="15"/>
        <v>1098.05</v>
      </c>
      <c r="J582" s="68"/>
      <c r="K582" s="73" t="s">
        <v>814</v>
      </c>
      <c r="L582" s="466"/>
      <c r="M582" s="309"/>
      <c r="N582" s="8"/>
      <c r="O582" s="8"/>
      <c r="P582" s="8"/>
      <c r="Q582" s="8"/>
      <c r="R582" s="8"/>
      <c r="S582" s="8"/>
      <c r="T582" s="8"/>
    </row>
    <row r="583" spans="1:20" ht="21.75" hidden="1" thickBot="1" x14ac:dyDescent="0.4">
      <c r="A583" s="199">
        <v>3016</v>
      </c>
      <c r="B583" s="21" t="s">
        <v>679</v>
      </c>
      <c r="C583" s="21" t="s">
        <v>644</v>
      </c>
      <c r="D583" s="21" t="s">
        <v>675</v>
      </c>
      <c r="E583" s="21" t="s">
        <v>680</v>
      </c>
      <c r="F583" s="21" t="s">
        <v>25</v>
      </c>
      <c r="G583" s="22">
        <v>59.66</v>
      </c>
      <c r="H583" s="22"/>
      <c r="I583" s="23">
        <f t="shared" si="15"/>
        <v>59.66</v>
      </c>
      <c r="J583" s="68"/>
      <c r="K583" s="73" t="s">
        <v>814</v>
      </c>
      <c r="L583" s="466"/>
      <c r="M583" s="309"/>
      <c r="N583" s="8"/>
      <c r="O583" s="8"/>
      <c r="P583" s="8"/>
      <c r="Q583" s="8"/>
      <c r="R583" s="8"/>
      <c r="S583" s="8"/>
      <c r="T583" s="8"/>
    </row>
    <row r="584" spans="1:20" ht="21.75" hidden="1" thickBot="1" x14ac:dyDescent="0.4">
      <c r="A584" s="199">
        <v>3016</v>
      </c>
      <c r="B584" s="21" t="s">
        <v>681</v>
      </c>
      <c r="C584" s="21" t="s">
        <v>644</v>
      </c>
      <c r="D584" s="21" t="s">
        <v>680</v>
      </c>
      <c r="E584" s="21" t="s">
        <v>682</v>
      </c>
      <c r="F584" s="21" t="s">
        <v>25</v>
      </c>
      <c r="G584" s="22">
        <v>877.96</v>
      </c>
      <c r="H584" s="22"/>
      <c r="I584" s="23">
        <f t="shared" si="15"/>
        <v>877.96</v>
      </c>
      <c r="J584" s="68"/>
      <c r="K584" s="73" t="s">
        <v>814</v>
      </c>
      <c r="L584" s="466"/>
      <c r="M584" s="309"/>
      <c r="N584" s="8"/>
      <c r="O584" s="8"/>
      <c r="P584" s="8"/>
      <c r="Q584" s="8"/>
      <c r="R584" s="8"/>
      <c r="S584" s="8"/>
      <c r="T584" s="8"/>
    </row>
    <row r="585" spans="1:20" ht="21.75" hidden="1" thickBot="1" x14ac:dyDescent="0.4">
      <c r="A585" s="199">
        <v>3016</v>
      </c>
      <c r="B585" s="21" t="s">
        <v>683</v>
      </c>
      <c r="C585" s="21" t="s">
        <v>644</v>
      </c>
      <c r="D585" s="21" t="s">
        <v>684</v>
      </c>
      <c r="E585" s="21" t="s">
        <v>685</v>
      </c>
      <c r="F585" s="21" t="s">
        <v>25</v>
      </c>
      <c r="G585" s="22">
        <v>1247.42</v>
      </c>
      <c r="H585" s="22"/>
      <c r="I585" s="23">
        <f t="shared" si="15"/>
        <v>1247.42</v>
      </c>
      <c r="J585" s="68"/>
      <c r="K585" s="73" t="s">
        <v>814</v>
      </c>
      <c r="L585" s="466"/>
      <c r="M585" s="309"/>
      <c r="N585" s="8"/>
      <c r="O585" s="8"/>
      <c r="P585" s="8"/>
      <c r="Q585" s="8"/>
      <c r="R585" s="8"/>
      <c r="S585" s="8"/>
      <c r="T585" s="8"/>
    </row>
    <row r="586" spans="1:20" ht="21.75" hidden="1" thickBot="1" x14ac:dyDescent="0.4">
      <c r="A586" s="199">
        <v>3016</v>
      </c>
      <c r="B586" s="21" t="s">
        <v>686</v>
      </c>
      <c r="C586" s="21" t="s">
        <v>644</v>
      </c>
      <c r="D586" s="21" t="s">
        <v>687</v>
      </c>
      <c r="E586" s="21" t="s">
        <v>628</v>
      </c>
      <c r="F586" s="21" t="s">
        <v>25</v>
      </c>
      <c r="G586" s="22">
        <v>1158.97</v>
      </c>
      <c r="H586" s="22"/>
      <c r="I586" s="23">
        <f t="shared" si="15"/>
        <v>1158.97</v>
      </c>
      <c r="J586" s="68"/>
      <c r="K586" s="73" t="s">
        <v>814</v>
      </c>
      <c r="L586" s="466"/>
      <c r="M586" s="309"/>
      <c r="N586" s="8"/>
      <c r="O586" s="8"/>
      <c r="P586" s="8"/>
      <c r="Q586" s="8"/>
      <c r="R586" s="8"/>
      <c r="S586" s="8"/>
      <c r="T586" s="8"/>
    </row>
    <row r="587" spans="1:20" ht="21.75" hidden="1" thickBot="1" x14ac:dyDescent="0.4">
      <c r="A587" s="199">
        <v>3016</v>
      </c>
      <c r="B587" s="21" t="s">
        <v>688</v>
      </c>
      <c r="C587" s="21" t="s">
        <v>644</v>
      </c>
      <c r="D587" s="21" t="s">
        <v>689</v>
      </c>
      <c r="E587" s="21" t="s">
        <v>690</v>
      </c>
      <c r="F587" s="21" t="s">
        <v>25</v>
      </c>
      <c r="G587" s="22">
        <v>524.97</v>
      </c>
      <c r="H587" s="22"/>
      <c r="I587" s="23">
        <f t="shared" si="15"/>
        <v>524.97</v>
      </c>
      <c r="J587" s="68"/>
      <c r="K587" s="73" t="s">
        <v>814</v>
      </c>
      <c r="L587" s="466"/>
      <c r="M587" s="309"/>
      <c r="N587" s="8"/>
      <c r="O587" s="8"/>
      <c r="P587" s="8"/>
      <c r="Q587" s="8"/>
      <c r="R587" s="8"/>
      <c r="S587" s="8"/>
      <c r="T587" s="8"/>
    </row>
    <row r="588" spans="1:20" ht="21.75" hidden="1" thickBot="1" x14ac:dyDescent="0.4">
      <c r="A588" s="199">
        <v>3016</v>
      </c>
      <c r="B588" s="21" t="s">
        <v>691</v>
      </c>
      <c r="C588" s="21" t="s">
        <v>644</v>
      </c>
      <c r="D588" s="21" t="s">
        <v>603</v>
      </c>
      <c r="E588" s="21" t="s">
        <v>604</v>
      </c>
      <c r="F588" s="21" t="s">
        <v>25</v>
      </c>
      <c r="G588" s="22">
        <v>336.5</v>
      </c>
      <c r="H588" s="22"/>
      <c r="I588" s="23">
        <f t="shared" si="15"/>
        <v>336.5</v>
      </c>
      <c r="J588" s="68"/>
      <c r="K588" s="73" t="s">
        <v>814</v>
      </c>
      <c r="L588" s="466"/>
      <c r="M588" s="309"/>
      <c r="N588" s="8"/>
      <c r="O588" s="8"/>
      <c r="P588" s="8"/>
      <c r="Q588" s="8"/>
      <c r="R588" s="8"/>
      <c r="S588" s="8"/>
      <c r="T588" s="8"/>
    </row>
    <row r="589" spans="1:20" ht="21.75" hidden="1" thickBot="1" x14ac:dyDescent="0.4">
      <c r="A589" s="199">
        <v>3016</v>
      </c>
      <c r="B589" s="21" t="s">
        <v>692</v>
      </c>
      <c r="C589" s="21" t="s">
        <v>644</v>
      </c>
      <c r="D589" s="21" t="s">
        <v>690</v>
      </c>
      <c r="E589" s="21" t="s">
        <v>693</v>
      </c>
      <c r="F589" s="21" t="s">
        <v>25</v>
      </c>
      <c r="G589" s="22">
        <v>1675.78</v>
      </c>
      <c r="H589" s="22"/>
      <c r="I589" s="23">
        <f t="shared" si="15"/>
        <v>1675.78</v>
      </c>
      <c r="J589" s="68"/>
      <c r="K589" s="73" t="s">
        <v>814</v>
      </c>
      <c r="L589" s="466"/>
      <c r="M589" s="309"/>
      <c r="N589" s="8"/>
      <c r="O589" s="8"/>
      <c r="P589" s="8"/>
      <c r="Q589" s="8"/>
      <c r="R589" s="8"/>
      <c r="S589" s="8"/>
      <c r="T589" s="8"/>
    </row>
    <row r="590" spans="1:20" ht="21.75" hidden="1" thickBot="1" x14ac:dyDescent="0.4">
      <c r="A590" s="199">
        <v>3016</v>
      </c>
      <c r="B590" s="21" t="s">
        <v>694</v>
      </c>
      <c r="C590" s="21" t="s">
        <v>644</v>
      </c>
      <c r="D590" s="21" t="s">
        <v>693</v>
      </c>
      <c r="E590" s="21" t="s">
        <v>609</v>
      </c>
      <c r="F590" s="21" t="s">
        <v>25</v>
      </c>
      <c r="G590" s="22">
        <v>1135.78</v>
      </c>
      <c r="H590" s="22"/>
      <c r="I590" s="23">
        <f t="shared" si="15"/>
        <v>1135.78</v>
      </c>
      <c r="J590" s="68"/>
      <c r="K590" s="73" t="s">
        <v>814</v>
      </c>
      <c r="L590" s="466"/>
      <c r="M590" s="309"/>
      <c r="N590" s="8"/>
      <c r="O590" s="8"/>
      <c r="P590" s="8"/>
      <c r="Q590" s="8"/>
      <c r="R590" s="8"/>
      <c r="S590" s="8"/>
      <c r="T590" s="8"/>
    </row>
    <row r="591" spans="1:20" ht="21.75" hidden="1" thickBot="1" x14ac:dyDescent="0.4">
      <c r="A591" s="199">
        <v>3016</v>
      </c>
      <c r="B591" s="21" t="s">
        <v>695</v>
      </c>
      <c r="C591" s="21" t="s">
        <v>644</v>
      </c>
      <c r="D591" s="21" t="s">
        <v>696</v>
      </c>
      <c r="E591" s="21" t="s">
        <v>697</v>
      </c>
      <c r="F591" s="21" t="s">
        <v>25</v>
      </c>
      <c r="G591" s="22">
        <v>2045.55</v>
      </c>
      <c r="H591" s="22"/>
      <c r="I591" s="23">
        <f t="shared" si="15"/>
        <v>2045.55</v>
      </c>
      <c r="J591" s="68"/>
      <c r="K591" s="73" t="s">
        <v>814</v>
      </c>
      <c r="L591" s="466"/>
      <c r="M591" s="309"/>
      <c r="N591" s="8"/>
      <c r="O591" s="8"/>
      <c r="P591" s="8"/>
      <c r="Q591" s="8"/>
      <c r="R591" s="8"/>
      <c r="S591" s="8"/>
      <c r="T591" s="8"/>
    </row>
    <row r="592" spans="1:20" ht="21.75" hidden="1" thickBot="1" x14ac:dyDescent="0.4">
      <c r="A592" s="199">
        <v>3016</v>
      </c>
      <c r="B592" s="21" t="s">
        <v>698</v>
      </c>
      <c r="C592" s="21" t="s">
        <v>644</v>
      </c>
      <c r="D592" s="21" t="s">
        <v>699</v>
      </c>
      <c r="E592" s="21" t="s">
        <v>700</v>
      </c>
      <c r="F592" s="21" t="s">
        <v>25</v>
      </c>
      <c r="G592" s="22">
        <v>119.31</v>
      </c>
      <c r="H592" s="22"/>
      <c r="I592" s="23">
        <f t="shared" si="15"/>
        <v>119.31</v>
      </c>
      <c r="J592" s="68"/>
      <c r="K592" s="73" t="s">
        <v>814</v>
      </c>
      <c r="L592" s="466"/>
      <c r="M592" s="309"/>
      <c r="N592" s="8"/>
      <c r="O592" s="8"/>
      <c r="P592" s="8"/>
      <c r="Q592" s="8"/>
      <c r="R592" s="8"/>
      <c r="S592" s="8"/>
      <c r="T592" s="8"/>
    </row>
    <row r="593" spans="1:20" ht="21.75" hidden="1" thickBot="1" x14ac:dyDescent="0.4">
      <c r="A593" s="199">
        <v>3016</v>
      </c>
      <c r="B593" s="27" t="s">
        <v>701</v>
      </c>
      <c r="C593" s="21" t="s">
        <v>644</v>
      </c>
      <c r="D593" s="27" t="s">
        <v>674</v>
      </c>
      <c r="E593" s="27" t="s">
        <v>675</v>
      </c>
      <c r="F593" s="27" t="s">
        <v>9</v>
      </c>
      <c r="G593" s="29">
        <v>566.48</v>
      </c>
      <c r="H593" s="29">
        <v>151.99</v>
      </c>
      <c r="I593" s="23">
        <f t="shared" si="15"/>
        <v>414.49</v>
      </c>
      <c r="J593" s="68"/>
      <c r="K593" s="73" t="s">
        <v>814</v>
      </c>
      <c r="L593" s="466"/>
      <c r="M593" s="309"/>
      <c r="N593" s="8"/>
      <c r="O593" s="8"/>
      <c r="P593" s="8"/>
      <c r="Q593" s="8"/>
      <c r="R593" s="8"/>
      <c r="S593" s="8"/>
      <c r="T593" s="8"/>
    </row>
    <row r="594" spans="1:20" ht="21.75" hidden="1" thickBot="1" x14ac:dyDescent="0.4">
      <c r="A594" s="199">
        <v>3016</v>
      </c>
      <c r="B594" s="27" t="s">
        <v>795</v>
      </c>
      <c r="C594" s="21" t="s">
        <v>644</v>
      </c>
      <c r="D594" s="27" t="s">
        <v>677</v>
      </c>
      <c r="E594" s="27" t="s">
        <v>678</v>
      </c>
      <c r="F594" s="27" t="s">
        <v>9</v>
      </c>
      <c r="G594" s="29">
        <v>260.93</v>
      </c>
      <c r="H594" s="29"/>
      <c r="I594" s="23">
        <f t="shared" si="15"/>
        <v>260.93</v>
      </c>
      <c r="J594" s="68"/>
      <c r="K594" s="73" t="s">
        <v>814</v>
      </c>
      <c r="L594" s="466"/>
      <c r="M594" s="309"/>
      <c r="N594" s="8"/>
      <c r="O594" s="8"/>
      <c r="P594" s="8"/>
      <c r="Q594" s="8"/>
      <c r="R594" s="8"/>
      <c r="S594" s="8"/>
      <c r="T594" s="8"/>
    </row>
    <row r="595" spans="1:20" ht="21.75" hidden="1" thickBot="1" x14ac:dyDescent="0.4">
      <c r="A595" s="199">
        <v>3016</v>
      </c>
      <c r="B595" s="27" t="s">
        <v>702</v>
      </c>
      <c r="C595" s="21" t="s">
        <v>644</v>
      </c>
      <c r="D595" s="27" t="s">
        <v>680</v>
      </c>
      <c r="E595" s="27" t="s">
        <v>682</v>
      </c>
      <c r="F595" s="27" t="s">
        <v>9</v>
      </c>
      <c r="G595" s="29">
        <v>485</v>
      </c>
      <c r="H595" s="29"/>
      <c r="I595" s="23">
        <f t="shared" si="15"/>
        <v>485</v>
      </c>
      <c r="J595" s="68"/>
      <c r="K595" s="73" t="s">
        <v>814</v>
      </c>
      <c r="L595" s="466"/>
      <c r="M595" s="309"/>
      <c r="N595" s="8"/>
      <c r="O595" s="8"/>
      <c r="P595" s="8"/>
      <c r="Q595" s="8"/>
      <c r="R595" s="8"/>
      <c r="S595" s="8"/>
      <c r="T595" s="8"/>
    </row>
    <row r="596" spans="1:20" ht="21.75" hidden="1" thickBot="1" x14ac:dyDescent="0.4">
      <c r="A596" s="199">
        <v>3016</v>
      </c>
      <c r="B596" s="27" t="s">
        <v>703</v>
      </c>
      <c r="C596" s="21" t="s">
        <v>644</v>
      </c>
      <c r="D596" s="27" t="s">
        <v>675</v>
      </c>
      <c r="E596" s="27" t="s">
        <v>680</v>
      </c>
      <c r="F596" s="27" t="s">
        <v>9</v>
      </c>
      <c r="G596" s="29">
        <v>19.399999999999999</v>
      </c>
      <c r="H596" s="29"/>
      <c r="I596" s="23">
        <f t="shared" si="15"/>
        <v>19.399999999999999</v>
      </c>
      <c r="J596" s="68"/>
      <c r="K596" s="73" t="s">
        <v>814</v>
      </c>
      <c r="L596" s="466"/>
      <c r="M596" s="309"/>
      <c r="N596" s="8"/>
      <c r="O596" s="8"/>
      <c r="P596" s="8"/>
      <c r="Q596" s="8"/>
      <c r="R596" s="8"/>
      <c r="S596" s="8"/>
      <c r="T596" s="8"/>
    </row>
    <row r="597" spans="1:20" ht="21.75" hidden="1" thickBot="1" x14ac:dyDescent="0.4">
      <c r="A597" s="199">
        <v>3016</v>
      </c>
      <c r="B597" s="27" t="s">
        <v>704</v>
      </c>
      <c r="C597" s="21" t="s">
        <v>644</v>
      </c>
      <c r="D597" s="27" t="s">
        <v>684</v>
      </c>
      <c r="E597" s="27" t="s">
        <v>685</v>
      </c>
      <c r="F597" s="27" t="s">
        <v>9</v>
      </c>
      <c r="G597" s="29">
        <v>1081.55</v>
      </c>
      <c r="H597" s="29"/>
      <c r="I597" s="23">
        <f t="shared" si="15"/>
        <v>1081.55</v>
      </c>
      <c r="J597" s="68"/>
      <c r="K597" s="73" t="s">
        <v>814</v>
      </c>
      <c r="L597" s="466"/>
      <c r="M597" s="309"/>
      <c r="N597" s="8"/>
      <c r="O597" s="8"/>
      <c r="P597" s="8"/>
      <c r="Q597" s="8"/>
      <c r="R597" s="8"/>
      <c r="S597" s="8"/>
      <c r="T597" s="8"/>
    </row>
    <row r="598" spans="1:20" ht="21.75" hidden="1" thickBot="1" x14ac:dyDescent="0.4">
      <c r="A598" s="199">
        <v>3016</v>
      </c>
      <c r="B598" s="27" t="s">
        <v>705</v>
      </c>
      <c r="C598" s="21" t="s">
        <v>644</v>
      </c>
      <c r="D598" s="27" t="s">
        <v>687</v>
      </c>
      <c r="E598" s="27" t="s">
        <v>628</v>
      </c>
      <c r="F598" s="27" t="s">
        <v>9</v>
      </c>
      <c r="G598" s="29">
        <v>608.19000000000005</v>
      </c>
      <c r="H598" s="29"/>
      <c r="I598" s="23">
        <f t="shared" si="15"/>
        <v>608.19000000000005</v>
      </c>
      <c r="J598" s="68"/>
      <c r="K598" s="73" t="s">
        <v>814</v>
      </c>
      <c r="L598" s="466"/>
      <c r="M598" s="309"/>
      <c r="N598" s="8"/>
      <c r="O598" s="8"/>
      <c r="P598" s="8"/>
      <c r="Q598" s="8"/>
      <c r="R598" s="8"/>
      <c r="S598" s="8"/>
      <c r="T598" s="8"/>
    </row>
    <row r="599" spans="1:20" ht="21.75" hidden="1" thickBot="1" x14ac:dyDescent="0.4">
      <c r="A599" s="199">
        <v>3016</v>
      </c>
      <c r="B599" s="27" t="s">
        <v>706</v>
      </c>
      <c r="C599" s="21" t="s">
        <v>644</v>
      </c>
      <c r="D599" s="27" t="s">
        <v>689</v>
      </c>
      <c r="E599" s="27" t="s">
        <v>690</v>
      </c>
      <c r="F599" s="27" t="s">
        <v>9</v>
      </c>
      <c r="G599" s="29">
        <v>421.95</v>
      </c>
      <c r="H599" s="29"/>
      <c r="I599" s="23">
        <f t="shared" si="15"/>
        <v>421.95</v>
      </c>
      <c r="J599" s="68"/>
      <c r="K599" s="73" t="s">
        <v>814</v>
      </c>
      <c r="L599" s="466"/>
      <c r="M599" s="309"/>
      <c r="N599" s="8"/>
      <c r="O599" s="8"/>
      <c r="P599" s="8"/>
      <c r="Q599" s="8"/>
      <c r="R599" s="8"/>
      <c r="S599" s="8"/>
      <c r="T599" s="8"/>
    </row>
    <row r="600" spans="1:20" ht="21.75" hidden="1" thickBot="1" x14ac:dyDescent="0.4">
      <c r="A600" s="199">
        <v>3016</v>
      </c>
      <c r="B600" s="27" t="s">
        <v>707</v>
      </c>
      <c r="C600" s="21" t="s">
        <v>644</v>
      </c>
      <c r="D600" s="27" t="s">
        <v>603</v>
      </c>
      <c r="E600" s="27" t="s">
        <v>604</v>
      </c>
      <c r="F600" s="27" t="s">
        <v>9</v>
      </c>
      <c r="G600" s="29">
        <v>101.85</v>
      </c>
      <c r="H600" s="29"/>
      <c r="I600" s="23">
        <f t="shared" si="15"/>
        <v>101.85</v>
      </c>
      <c r="J600" s="68"/>
      <c r="K600" s="73" t="s">
        <v>814</v>
      </c>
      <c r="L600" s="466"/>
      <c r="M600" s="309"/>
      <c r="N600" s="8"/>
      <c r="O600" s="8"/>
      <c r="P600" s="8"/>
      <c r="Q600" s="8"/>
      <c r="R600" s="8"/>
      <c r="S600" s="8"/>
      <c r="T600" s="8"/>
    </row>
    <row r="601" spans="1:20" ht="21.75" hidden="1" thickBot="1" x14ac:dyDescent="0.4">
      <c r="A601" s="199">
        <v>3016</v>
      </c>
      <c r="B601" s="27" t="s">
        <v>708</v>
      </c>
      <c r="C601" s="21" t="s">
        <v>644</v>
      </c>
      <c r="D601" s="27" t="s">
        <v>690</v>
      </c>
      <c r="E601" s="27" t="s">
        <v>693</v>
      </c>
      <c r="F601" s="27" t="s">
        <v>9</v>
      </c>
      <c r="G601" s="29">
        <v>647.96</v>
      </c>
      <c r="H601" s="29"/>
      <c r="I601" s="23">
        <f t="shared" si="15"/>
        <v>647.96</v>
      </c>
      <c r="J601" s="68"/>
      <c r="K601" s="73" t="s">
        <v>814</v>
      </c>
      <c r="L601" s="466"/>
      <c r="M601" s="309"/>
      <c r="N601" s="8"/>
      <c r="O601" s="8"/>
      <c r="P601" s="8"/>
      <c r="Q601" s="8"/>
      <c r="R601" s="8"/>
      <c r="S601" s="8"/>
      <c r="T601" s="8"/>
    </row>
    <row r="602" spans="1:20" ht="21.75" hidden="1" thickBot="1" x14ac:dyDescent="0.4">
      <c r="A602" s="199">
        <v>3016</v>
      </c>
      <c r="B602" s="27" t="s">
        <v>709</v>
      </c>
      <c r="C602" s="21" t="s">
        <v>644</v>
      </c>
      <c r="D602" s="27" t="s">
        <v>693</v>
      </c>
      <c r="E602" s="27" t="s">
        <v>609</v>
      </c>
      <c r="F602" s="27" t="s">
        <v>9</v>
      </c>
      <c r="G602" s="29">
        <v>775.03</v>
      </c>
      <c r="H602" s="29"/>
      <c r="I602" s="23">
        <f t="shared" si="15"/>
        <v>775.03</v>
      </c>
      <c r="J602" s="68"/>
      <c r="K602" s="73" t="s">
        <v>814</v>
      </c>
      <c r="L602" s="466"/>
      <c r="M602" s="309"/>
      <c r="N602" s="8"/>
      <c r="O602" s="8"/>
      <c r="P602" s="8"/>
      <c r="Q602" s="8"/>
      <c r="R602" s="8"/>
      <c r="S602" s="8"/>
      <c r="T602" s="8"/>
    </row>
    <row r="603" spans="1:20" ht="21.75" hidden="1" thickBot="1" x14ac:dyDescent="0.4">
      <c r="A603" s="199">
        <v>3016</v>
      </c>
      <c r="B603" s="27" t="s">
        <v>710</v>
      </c>
      <c r="C603" s="21" t="s">
        <v>644</v>
      </c>
      <c r="D603" s="27" t="s">
        <v>696</v>
      </c>
      <c r="E603" s="27" t="s">
        <v>697</v>
      </c>
      <c r="F603" s="27" t="s">
        <v>9</v>
      </c>
      <c r="G603" s="29">
        <v>771.15</v>
      </c>
      <c r="H603" s="29"/>
      <c r="I603" s="23">
        <f t="shared" si="15"/>
        <v>771.15</v>
      </c>
      <c r="J603" s="68"/>
      <c r="K603" s="73" t="s">
        <v>814</v>
      </c>
      <c r="L603" s="466"/>
      <c r="M603" s="309"/>
      <c r="N603" s="8"/>
      <c r="O603" s="8"/>
      <c r="P603" s="8"/>
      <c r="Q603" s="8"/>
      <c r="R603" s="8"/>
      <c r="S603" s="8"/>
      <c r="T603" s="8"/>
    </row>
    <row r="604" spans="1:20" ht="21.75" hidden="1" thickBot="1" x14ac:dyDescent="0.4">
      <c r="A604" s="199">
        <v>3016</v>
      </c>
      <c r="B604" s="27" t="s">
        <v>711</v>
      </c>
      <c r="C604" s="21" t="s">
        <v>644</v>
      </c>
      <c r="D604" s="27" t="s">
        <v>610</v>
      </c>
      <c r="E604" s="27" t="s">
        <v>948</v>
      </c>
      <c r="F604" s="27" t="s">
        <v>9</v>
      </c>
      <c r="G604" s="29">
        <v>29.1</v>
      </c>
      <c r="H604" s="29"/>
      <c r="I604" s="23">
        <f t="shared" si="15"/>
        <v>29.1</v>
      </c>
      <c r="J604" s="68"/>
      <c r="K604" s="73" t="s">
        <v>814</v>
      </c>
      <c r="L604" s="466"/>
      <c r="M604" s="309"/>
      <c r="N604" s="8"/>
      <c r="O604" s="8"/>
      <c r="P604" s="8"/>
      <c r="Q604" s="8"/>
      <c r="R604" s="8"/>
      <c r="S604" s="8"/>
      <c r="T604" s="8"/>
    </row>
    <row r="605" spans="1:20" ht="21.75" hidden="1" thickBot="1" x14ac:dyDescent="0.4">
      <c r="A605" s="199">
        <v>3016</v>
      </c>
      <c r="B605" s="27" t="s">
        <v>713</v>
      </c>
      <c r="C605" s="21" t="s">
        <v>644</v>
      </c>
      <c r="D605" s="27" t="s">
        <v>699</v>
      </c>
      <c r="E605" s="27" t="s">
        <v>700</v>
      </c>
      <c r="F605" s="27" t="s">
        <v>9</v>
      </c>
      <c r="G605" s="29">
        <v>92.15</v>
      </c>
      <c r="H605" s="29"/>
      <c r="I605" s="23">
        <f t="shared" si="15"/>
        <v>92.15</v>
      </c>
      <c r="J605" s="72"/>
      <c r="K605" s="73" t="s">
        <v>814</v>
      </c>
      <c r="L605" s="466"/>
      <c r="M605" s="309"/>
      <c r="N605" s="8"/>
      <c r="O605" s="8"/>
      <c r="P605" s="8"/>
      <c r="Q605" s="8"/>
      <c r="R605" s="8"/>
      <c r="S605" s="8"/>
      <c r="T605" s="8"/>
    </row>
    <row r="606" spans="1:20" ht="21.75" hidden="1" thickBot="1" x14ac:dyDescent="0.4">
      <c r="A606" s="198">
        <v>3015</v>
      </c>
      <c r="B606" s="14" t="s">
        <v>264</v>
      </c>
      <c r="C606" s="21" t="s">
        <v>644</v>
      </c>
      <c r="D606" s="18">
        <v>42720</v>
      </c>
      <c r="E606" s="18">
        <v>42720</v>
      </c>
      <c r="F606" s="14" t="s">
        <v>244</v>
      </c>
      <c r="G606" s="15">
        <v>165.25</v>
      </c>
      <c r="H606" s="15"/>
      <c r="I606" s="23">
        <f t="shared" si="15"/>
        <v>165.25</v>
      </c>
      <c r="J606" s="109" t="s">
        <v>265</v>
      </c>
      <c r="K606" s="73" t="s">
        <v>811</v>
      </c>
      <c r="L606" s="466"/>
      <c r="M606" s="309"/>
      <c r="N606" s="8"/>
      <c r="O606" s="8"/>
      <c r="P606" s="8"/>
      <c r="Q606" s="8"/>
      <c r="R606" s="8"/>
      <c r="S606" s="8"/>
      <c r="T606" s="8"/>
    </row>
    <row r="607" spans="1:20" ht="21.75" hidden="1" thickBot="1" x14ac:dyDescent="0.4">
      <c r="A607" s="198">
        <v>3016</v>
      </c>
      <c r="B607" s="14" t="s">
        <v>266</v>
      </c>
      <c r="C607" s="21" t="s">
        <v>644</v>
      </c>
      <c r="D607" s="18">
        <v>42720</v>
      </c>
      <c r="E607" s="18">
        <v>42720</v>
      </c>
      <c r="F607" s="14" t="s">
        <v>244</v>
      </c>
      <c r="G607" s="15">
        <v>165.25</v>
      </c>
      <c r="H607" s="15"/>
      <c r="I607" s="23">
        <f t="shared" si="15"/>
        <v>165.25</v>
      </c>
      <c r="J607" s="109" t="s">
        <v>265</v>
      </c>
      <c r="K607" s="73" t="s">
        <v>811</v>
      </c>
      <c r="L607" s="466"/>
      <c r="M607" s="309"/>
      <c r="N607" s="8"/>
      <c r="O607" s="8"/>
      <c r="P607" s="8"/>
      <c r="Q607" s="8"/>
      <c r="R607" s="8"/>
      <c r="S607" s="8"/>
      <c r="T607" s="8"/>
    </row>
    <row r="608" spans="1:20" ht="21.75" hidden="1" thickBot="1" x14ac:dyDescent="0.4">
      <c r="A608" s="198">
        <v>3016</v>
      </c>
      <c r="B608" s="14" t="s">
        <v>267</v>
      </c>
      <c r="C608" s="21" t="s">
        <v>644</v>
      </c>
      <c r="D608" s="18">
        <v>42720</v>
      </c>
      <c r="E608" s="18">
        <v>42720</v>
      </c>
      <c r="F608" s="14" t="s">
        <v>244</v>
      </c>
      <c r="G608" s="15">
        <v>165.25</v>
      </c>
      <c r="H608" s="15"/>
      <c r="I608" s="23">
        <f t="shared" si="15"/>
        <v>165.25</v>
      </c>
      <c r="J608" s="109" t="s">
        <v>265</v>
      </c>
      <c r="K608" s="73" t="s">
        <v>811</v>
      </c>
      <c r="L608" s="466"/>
      <c r="M608" s="309"/>
      <c r="N608" s="8"/>
      <c r="O608" s="8"/>
      <c r="P608" s="8"/>
      <c r="Q608" s="8"/>
      <c r="R608" s="8"/>
      <c r="S608" s="8"/>
      <c r="T608" s="8"/>
    </row>
    <row r="609" spans="1:20" ht="21.75" hidden="1" thickBot="1" x14ac:dyDescent="0.4">
      <c r="A609" s="198">
        <v>3016</v>
      </c>
      <c r="B609" s="14" t="s">
        <v>268</v>
      </c>
      <c r="C609" s="21" t="s">
        <v>644</v>
      </c>
      <c r="D609" s="18">
        <v>42720</v>
      </c>
      <c r="E609" s="18">
        <v>42720</v>
      </c>
      <c r="F609" s="14" t="s">
        <v>244</v>
      </c>
      <c r="G609" s="15">
        <v>165.25</v>
      </c>
      <c r="H609" s="15"/>
      <c r="I609" s="23">
        <f t="shared" si="15"/>
        <v>165.25</v>
      </c>
      <c r="J609" s="109" t="s">
        <v>265</v>
      </c>
      <c r="K609" s="73" t="s">
        <v>811</v>
      </c>
      <c r="L609" s="466"/>
      <c r="M609" s="309"/>
      <c r="N609" s="8"/>
      <c r="O609" s="8"/>
      <c r="P609" s="8"/>
      <c r="Q609" s="8"/>
      <c r="R609" s="8"/>
      <c r="S609" s="8"/>
      <c r="T609" s="8"/>
    </row>
    <row r="610" spans="1:20" ht="21.75" hidden="1" thickBot="1" x14ac:dyDescent="0.4">
      <c r="A610" s="198">
        <v>3016</v>
      </c>
      <c r="B610" s="14" t="s">
        <v>269</v>
      </c>
      <c r="C610" s="21" t="s">
        <v>644</v>
      </c>
      <c r="D610" s="18">
        <v>42720</v>
      </c>
      <c r="E610" s="18">
        <v>42720</v>
      </c>
      <c r="F610" s="14" t="s">
        <v>244</v>
      </c>
      <c r="G610" s="15">
        <v>165.25</v>
      </c>
      <c r="H610" s="15"/>
      <c r="I610" s="23">
        <f t="shared" si="15"/>
        <v>165.25</v>
      </c>
      <c r="J610" s="109" t="s">
        <v>265</v>
      </c>
      <c r="K610" s="73" t="s">
        <v>811</v>
      </c>
      <c r="L610" s="466"/>
      <c r="M610" s="309"/>
      <c r="N610" s="8"/>
      <c r="O610" s="8"/>
      <c r="P610" s="8"/>
      <c r="Q610" s="8"/>
      <c r="R610" s="8"/>
      <c r="S610" s="8"/>
      <c r="T610" s="8"/>
    </row>
    <row r="611" spans="1:20" ht="21.75" hidden="1" thickBot="1" x14ac:dyDescent="0.4">
      <c r="A611" s="198">
        <v>3016</v>
      </c>
      <c r="B611" s="14" t="s">
        <v>270</v>
      </c>
      <c r="C611" s="21" t="s">
        <v>644</v>
      </c>
      <c r="D611" s="18">
        <v>42720</v>
      </c>
      <c r="E611" s="18">
        <v>42720</v>
      </c>
      <c r="F611" s="14" t="s">
        <v>244</v>
      </c>
      <c r="G611" s="15">
        <v>165.25</v>
      </c>
      <c r="H611" s="15"/>
      <c r="I611" s="23">
        <f t="shared" si="15"/>
        <v>165.25</v>
      </c>
      <c r="J611" s="109" t="s">
        <v>265</v>
      </c>
      <c r="K611" s="73" t="s">
        <v>811</v>
      </c>
      <c r="L611" s="466"/>
      <c r="M611" s="309"/>
      <c r="N611" s="8"/>
      <c r="O611" s="8"/>
      <c r="P611" s="8"/>
      <c r="Q611" s="8"/>
      <c r="R611" s="8"/>
      <c r="S611" s="8"/>
      <c r="T611" s="8"/>
    </row>
    <row r="612" spans="1:20" ht="21.75" hidden="1" thickBot="1" x14ac:dyDescent="0.4">
      <c r="A612" s="198">
        <v>3016</v>
      </c>
      <c r="B612" s="14" t="s">
        <v>271</v>
      </c>
      <c r="C612" s="21" t="s">
        <v>644</v>
      </c>
      <c r="D612" s="18">
        <v>42720</v>
      </c>
      <c r="E612" s="18">
        <v>42720</v>
      </c>
      <c r="F612" s="14" t="s">
        <v>244</v>
      </c>
      <c r="G612" s="15">
        <v>165.25</v>
      </c>
      <c r="H612" s="15"/>
      <c r="I612" s="23">
        <f t="shared" si="15"/>
        <v>165.25</v>
      </c>
      <c r="J612" s="109" t="s">
        <v>265</v>
      </c>
      <c r="K612" s="73" t="s">
        <v>811</v>
      </c>
      <c r="L612" s="466"/>
      <c r="M612" s="309"/>
      <c r="N612" s="8"/>
      <c r="O612" s="8"/>
      <c r="P612" s="8"/>
      <c r="Q612" s="8"/>
      <c r="R612" s="8"/>
      <c r="S612" s="8"/>
      <c r="T612" s="8"/>
    </row>
    <row r="613" spans="1:20" ht="21.75" hidden="1" thickBot="1" x14ac:dyDescent="0.4">
      <c r="A613" s="198">
        <v>3016</v>
      </c>
      <c r="B613" s="14" t="s">
        <v>272</v>
      </c>
      <c r="C613" s="21" t="s">
        <v>644</v>
      </c>
      <c r="D613" s="18">
        <v>42720</v>
      </c>
      <c r="E613" s="18">
        <v>42720</v>
      </c>
      <c r="F613" s="14" t="s">
        <v>244</v>
      </c>
      <c r="G613" s="15">
        <v>165.25</v>
      </c>
      <c r="H613" s="15"/>
      <c r="I613" s="23">
        <f t="shared" si="15"/>
        <v>165.25</v>
      </c>
      <c r="J613" s="109" t="s">
        <v>265</v>
      </c>
      <c r="K613" s="73" t="s">
        <v>811</v>
      </c>
      <c r="L613" s="466"/>
      <c r="M613" s="309"/>
      <c r="N613" s="8"/>
      <c r="O613" s="8"/>
      <c r="P613" s="8"/>
      <c r="Q613" s="8"/>
      <c r="R613" s="8"/>
      <c r="S613" s="8"/>
      <c r="T613" s="8"/>
    </row>
    <row r="614" spans="1:20" ht="21.75" hidden="1" thickBot="1" x14ac:dyDescent="0.4">
      <c r="A614" s="198">
        <v>3016</v>
      </c>
      <c r="B614" s="14" t="s">
        <v>273</v>
      </c>
      <c r="C614" s="21" t="s">
        <v>644</v>
      </c>
      <c r="D614" s="18">
        <v>42720</v>
      </c>
      <c r="E614" s="18">
        <v>42720</v>
      </c>
      <c r="F614" s="14" t="s">
        <v>244</v>
      </c>
      <c r="G614" s="15">
        <v>165.25</v>
      </c>
      <c r="H614" s="15"/>
      <c r="I614" s="23">
        <f t="shared" si="15"/>
        <v>165.25</v>
      </c>
      <c r="J614" s="109" t="s">
        <v>265</v>
      </c>
      <c r="K614" s="73" t="s">
        <v>811</v>
      </c>
      <c r="L614" s="466"/>
      <c r="M614" s="309"/>
      <c r="N614" s="8"/>
      <c r="O614" s="8"/>
      <c r="P614" s="8"/>
      <c r="Q614" s="8"/>
      <c r="R614" s="8"/>
      <c r="S614" s="8"/>
      <c r="T614" s="8"/>
    </row>
    <row r="615" spans="1:20" ht="21.75" hidden="1" thickBot="1" x14ac:dyDescent="0.4">
      <c r="A615" s="198">
        <v>3016</v>
      </c>
      <c r="B615" s="14" t="s">
        <v>274</v>
      </c>
      <c r="C615" s="21" t="s">
        <v>644</v>
      </c>
      <c r="D615" s="18">
        <v>42720</v>
      </c>
      <c r="E615" s="18">
        <v>42720</v>
      </c>
      <c r="F615" s="14" t="s">
        <v>244</v>
      </c>
      <c r="G615" s="15">
        <v>165.25</v>
      </c>
      <c r="H615" s="15"/>
      <c r="I615" s="23">
        <f t="shared" si="15"/>
        <v>165.25</v>
      </c>
      <c r="J615" s="109" t="s">
        <v>265</v>
      </c>
      <c r="K615" s="73" t="s">
        <v>811</v>
      </c>
      <c r="L615" s="466"/>
      <c r="M615" s="309"/>
      <c r="N615" s="8"/>
      <c r="O615" s="8"/>
      <c r="P615" s="8"/>
      <c r="Q615" s="8"/>
      <c r="R615" s="8"/>
      <c r="S615" s="8"/>
      <c r="T615" s="8"/>
    </row>
    <row r="616" spans="1:20" ht="21.75" hidden="1" thickBot="1" x14ac:dyDescent="0.4">
      <c r="A616" s="198">
        <v>3016</v>
      </c>
      <c r="B616" s="14" t="s">
        <v>275</v>
      </c>
      <c r="C616" s="21" t="s">
        <v>644</v>
      </c>
      <c r="D616" s="18">
        <v>42723</v>
      </c>
      <c r="E616" s="18">
        <v>42723</v>
      </c>
      <c r="F616" s="14" t="s">
        <v>244</v>
      </c>
      <c r="G616" s="15">
        <v>173.07</v>
      </c>
      <c r="H616" s="15"/>
      <c r="I616" s="23">
        <f t="shared" si="15"/>
        <v>173.07</v>
      </c>
      <c r="J616" s="109" t="s">
        <v>276</v>
      </c>
      <c r="K616" s="73" t="s">
        <v>811</v>
      </c>
      <c r="L616" s="466"/>
      <c r="M616" s="309"/>
      <c r="N616" s="8"/>
      <c r="O616" s="8"/>
      <c r="P616" s="8"/>
      <c r="Q616" s="8"/>
      <c r="R616" s="8"/>
      <c r="S616" s="8"/>
      <c r="T616" s="8"/>
    </row>
    <row r="617" spans="1:20" ht="21.75" hidden="1" thickBot="1" x14ac:dyDescent="0.4">
      <c r="A617" s="198">
        <v>3016</v>
      </c>
      <c r="B617" s="14" t="s">
        <v>277</v>
      </c>
      <c r="C617" s="21" t="s">
        <v>644</v>
      </c>
      <c r="D617" s="18">
        <v>42723</v>
      </c>
      <c r="E617" s="18">
        <v>42723</v>
      </c>
      <c r="F617" s="14" t="s">
        <v>244</v>
      </c>
      <c r="G617" s="15">
        <v>173.07</v>
      </c>
      <c r="H617" s="15"/>
      <c r="I617" s="23">
        <f t="shared" si="15"/>
        <v>173.07</v>
      </c>
      <c r="J617" s="109" t="s">
        <v>276</v>
      </c>
      <c r="K617" s="73" t="s">
        <v>811</v>
      </c>
      <c r="L617" s="466"/>
      <c r="M617" s="309"/>
      <c r="N617" s="8"/>
      <c r="O617" s="8"/>
      <c r="P617" s="8"/>
      <c r="Q617" s="8"/>
      <c r="R617" s="8"/>
      <c r="S617" s="8"/>
      <c r="T617" s="8"/>
    </row>
    <row r="618" spans="1:20" ht="21.75" hidden="1" thickBot="1" x14ac:dyDescent="0.4">
      <c r="A618" s="198">
        <v>3016</v>
      </c>
      <c r="B618" s="14" t="s">
        <v>278</v>
      </c>
      <c r="C618" s="21" t="s">
        <v>644</v>
      </c>
      <c r="D618" s="18">
        <v>42723</v>
      </c>
      <c r="E618" s="18">
        <v>42723</v>
      </c>
      <c r="F618" s="14" t="s">
        <v>244</v>
      </c>
      <c r="G618" s="15">
        <v>173.07</v>
      </c>
      <c r="H618" s="15"/>
      <c r="I618" s="23">
        <f t="shared" si="15"/>
        <v>173.07</v>
      </c>
      <c r="J618" s="109" t="s">
        <v>276</v>
      </c>
      <c r="K618" s="73" t="s">
        <v>811</v>
      </c>
      <c r="L618" s="466"/>
      <c r="M618" s="309"/>
      <c r="N618" s="8"/>
      <c r="O618" s="8"/>
      <c r="P618" s="8"/>
      <c r="Q618" s="8"/>
      <c r="R618" s="8"/>
      <c r="S618" s="8"/>
      <c r="T618" s="8"/>
    </row>
    <row r="619" spans="1:20" ht="21.75" hidden="1" thickBot="1" x14ac:dyDescent="0.4">
      <c r="A619" s="198">
        <v>3016</v>
      </c>
      <c r="B619" s="14" t="s">
        <v>279</v>
      </c>
      <c r="C619" s="21" t="s">
        <v>644</v>
      </c>
      <c r="D619" s="18">
        <v>42723</v>
      </c>
      <c r="E619" s="18">
        <v>42723</v>
      </c>
      <c r="F619" s="14" t="s">
        <v>244</v>
      </c>
      <c r="G619" s="15">
        <v>173.07</v>
      </c>
      <c r="H619" s="15"/>
      <c r="I619" s="23">
        <f t="shared" si="15"/>
        <v>173.07</v>
      </c>
      <c r="J619" s="109" t="s">
        <v>276</v>
      </c>
      <c r="K619" s="73" t="s">
        <v>811</v>
      </c>
      <c r="L619" s="466"/>
      <c r="M619" s="309"/>
      <c r="N619" s="8"/>
      <c r="O619" s="8"/>
      <c r="P619" s="8"/>
      <c r="Q619" s="8"/>
      <c r="R619" s="8"/>
      <c r="S619" s="8"/>
      <c r="T619" s="8"/>
    </row>
    <row r="620" spans="1:20" ht="21.75" hidden="1" thickBot="1" x14ac:dyDescent="0.4">
      <c r="A620" s="198">
        <v>3016</v>
      </c>
      <c r="B620" s="14" t="s">
        <v>280</v>
      </c>
      <c r="C620" s="21" t="s">
        <v>644</v>
      </c>
      <c r="D620" s="18">
        <v>42723</v>
      </c>
      <c r="E620" s="18">
        <v>42723</v>
      </c>
      <c r="F620" s="14" t="s">
        <v>244</v>
      </c>
      <c r="G620" s="15">
        <v>173.07</v>
      </c>
      <c r="H620" s="15"/>
      <c r="I620" s="23">
        <f t="shared" si="15"/>
        <v>173.07</v>
      </c>
      <c r="J620" s="109" t="s">
        <v>276</v>
      </c>
      <c r="K620" s="73" t="s">
        <v>811</v>
      </c>
      <c r="L620" s="466"/>
      <c r="M620" s="309"/>
      <c r="N620" s="8"/>
      <c r="O620" s="8"/>
      <c r="P620" s="8"/>
      <c r="Q620" s="8"/>
      <c r="R620" s="8"/>
      <c r="S620" s="8"/>
      <c r="T620" s="8"/>
    </row>
    <row r="621" spans="1:20" ht="21.75" hidden="1" thickBot="1" x14ac:dyDescent="0.4">
      <c r="A621" s="198">
        <v>3016</v>
      </c>
      <c r="B621" s="14" t="s">
        <v>281</v>
      </c>
      <c r="C621" s="21" t="s">
        <v>644</v>
      </c>
      <c r="D621" s="18">
        <v>42723</v>
      </c>
      <c r="E621" s="18">
        <v>42723</v>
      </c>
      <c r="F621" s="14" t="s">
        <v>244</v>
      </c>
      <c r="G621" s="15">
        <v>173.07</v>
      </c>
      <c r="H621" s="15"/>
      <c r="I621" s="23">
        <f t="shared" si="15"/>
        <v>173.07</v>
      </c>
      <c r="J621" s="109" t="s">
        <v>276</v>
      </c>
      <c r="K621" s="73" t="s">
        <v>811</v>
      </c>
      <c r="L621" s="466"/>
      <c r="M621" s="309"/>
      <c r="N621" s="8"/>
      <c r="O621" s="8"/>
      <c r="P621" s="8"/>
      <c r="Q621" s="8"/>
      <c r="R621" s="8"/>
      <c r="S621" s="8"/>
      <c r="T621" s="8"/>
    </row>
    <row r="622" spans="1:20" ht="21.75" hidden="1" thickBot="1" x14ac:dyDescent="0.4">
      <c r="A622" s="198">
        <v>3016</v>
      </c>
      <c r="B622" s="14" t="s">
        <v>282</v>
      </c>
      <c r="C622" s="21" t="s">
        <v>644</v>
      </c>
      <c r="D622" s="18">
        <v>42723</v>
      </c>
      <c r="E622" s="18">
        <v>42723</v>
      </c>
      <c r="F622" s="14" t="s">
        <v>244</v>
      </c>
      <c r="G622" s="15">
        <v>173.07</v>
      </c>
      <c r="H622" s="15"/>
      <c r="I622" s="23">
        <f t="shared" si="15"/>
        <v>173.07</v>
      </c>
      <c r="J622" s="109" t="s">
        <v>276</v>
      </c>
      <c r="K622" s="73" t="s">
        <v>811</v>
      </c>
      <c r="L622" s="466"/>
      <c r="M622" s="309"/>
      <c r="N622" s="8"/>
      <c r="O622" s="8"/>
      <c r="P622" s="8"/>
      <c r="Q622" s="8"/>
      <c r="R622" s="8"/>
      <c r="S622" s="8"/>
      <c r="T622" s="8"/>
    </row>
    <row r="623" spans="1:20" ht="21.75" hidden="1" thickBot="1" x14ac:dyDescent="0.4">
      <c r="A623" s="198">
        <v>3016</v>
      </c>
      <c r="B623" s="14" t="s">
        <v>283</v>
      </c>
      <c r="C623" s="21" t="s">
        <v>644</v>
      </c>
      <c r="D623" s="18">
        <v>42723</v>
      </c>
      <c r="E623" s="18">
        <v>42723</v>
      </c>
      <c r="F623" s="14" t="s">
        <v>244</v>
      </c>
      <c r="G623" s="15">
        <v>173.07</v>
      </c>
      <c r="H623" s="15"/>
      <c r="I623" s="23">
        <f t="shared" si="15"/>
        <v>173.07</v>
      </c>
      <c r="J623" s="109" t="s">
        <v>276</v>
      </c>
      <c r="K623" s="73" t="s">
        <v>811</v>
      </c>
      <c r="L623" s="466"/>
      <c r="M623" s="309"/>
      <c r="N623" s="8"/>
      <c r="O623" s="8"/>
      <c r="P623" s="8"/>
      <c r="Q623" s="8"/>
      <c r="R623" s="8"/>
      <c r="S623" s="8"/>
      <c r="T623" s="8"/>
    </row>
    <row r="624" spans="1:20" ht="21.75" hidden="1" thickBot="1" x14ac:dyDescent="0.4">
      <c r="A624" s="198">
        <v>3016</v>
      </c>
      <c r="B624" s="14" t="s">
        <v>284</v>
      </c>
      <c r="C624" s="21" t="s">
        <v>644</v>
      </c>
      <c r="D624" s="18">
        <v>42723</v>
      </c>
      <c r="E624" s="18">
        <v>42723</v>
      </c>
      <c r="F624" s="14" t="s">
        <v>244</v>
      </c>
      <c r="G624" s="15">
        <v>173.07</v>
      </c>
      <c r="H624" s="15"/>
      <c r="I624" s="23">
        <f t="shared" si="15"/>
        <v>173.07</v>
      </c>
      <c r="J624" s="109" t="s">
        <v>276</v>
      </c>
      <c r="K624" s="73" t="s">
        <v>811</v>
      </c>
      <c r="L624" s="466"/>
      <c r="M624" s="309"/>
      <c r="N624" s="8"/>
      <c r="O624" s="8"/>
      <c r="P624" s="8"/>
      <c r="Q624" s="8"/>
      <c r="R624" s="8"/>
      <c r="S624" s="8"/>
      <c r="T624" s="8"/>
    </row>
    <row r="625" spans="1:20" ht="21.75" hidden="1" thickBot="1" x14ac:dyDescent="0.4">
      <c r="A625" s="198">
        <v>3016</v>
      </c>
      <c r="B625" s="14" t="s">
        <v>285</v>
      </c>
      <c r="C625" s="21" t="s">
        <v>644</v>
      </c>
      <c r="D625" s="18">
        <v>42723</v>
      </c>
      <c r="E625" s="18">
        <v>42723</v>
      </c>
      <c r="F625" s="14" t="s">
        <v>244</v>
      </c>
      <c r="G625" s="15">
        <v>173.07</v>
      </c>
      <c r="H625" s="15"/>
      <c r="I625" s="23">
        <f t="shared" si="15"/>
        <v>173.07</v>
      </c>
      <c r="J625" s="215" t="s">
        <v>276</v>
      </c>
      <c r="K625" s="73" t="s">
        <v>811</v>
      </c>
      <c r="L625" s="467"/>
      <c r="M625" s="309"/>
      <c r="N625" s="8"/>
      <c r="O625" s="8"/>
      <c r="P625" s="8"/>
      <c r="Q625" s="8"/>
      <c r="R625" s="8"/>
      <c r="S625" s="8"/>
      <c r="T625" s="8"/>
    </row>
    <row r="626" spans="1:20" hidden="1" x14ac:dyDescent="0.35">
      <c r="A626" s="19"/>
      <c r="B626" s="53"/>
      <c r="C626" s="21" t="s">
        <v>644</v>
      </c>
      <c r="D626" s="53"/>
      <c r="E626" s="53"/>
      <c r="F626" s="53"/>
      <c r="G626" s="75"/>
      <c r="H626" s="54" t="s">
        <v>782</v>
      </c>
      <c r="I626" s="194">
        <f>SUM(I569:I625)</f>
        <v>28039.939999999995</v>
      </c>
      <c r="J626" s="69"/>
      <c r="K626" s="69"/>
      <c r="L626" s="53"/>
      <c r="M626" s="309"/>
      <c r="N626" s="8"/>
      <c r="O626" s="8"/>
      <c r="P626" s="8"/>
      <c r="Q626" s="8"/>
      <c r="R626" s="8"/>
      <c r="S626" s="8"/>
      <c r="T626" s="8"/>
    </row>
    <row r="627" spans="1:20" ht="21.75" hidden="1" thickBot="1" x14ac:dyDescent="0.4">
      <c r="A627" s="205">
        <v>3126</v>
      </c>
      <c r="B627" s="10" t="s">
        <v>286</v>
      </c>
      <c r="C627" s="10" t="s">
        <v>287</v>
      </c>
      <c r="D627" s="10" t="s">
        <v>288</v>
      </c>
      <c r="E627" s="10" t="s">
        <v>289</v>
      </c>
      <c r="F627" s="10" t="s">
        <v>25</v>
      </c>
      <c r="G627" s="12">
        <v>240</v>
      </c>
      <c r="H627" s="12">
        <v>240</v>
      </c>
      <c r="I627" s="16">
        <f>G627-H627</f>
        <v>0</v>
      </c>
      <c r="J627" s="213" t="s">
        <v>290</v>
      </c>
      <c r="K627" s="73" t="s">
        <v>811</v>
      </c>
      <c r="L627" s="463" t="s">
        <v>1697</v>
      </c>
      <c r="M627" s="309" t="s">
        <v>1707</v>
      </c>
      <c r="N627" s="8" t="s">
        <v>1708</v>
      </c>
      <c r="O627" s="8"/>
      <c r="P627" s="8"/>
      <c r="Q627" s="8"/>
      <c r="R627" s="8"/>
      <c r="S627" s="8"/>
      <c r="T627" s="8"/>
    </row>
    <row r="628" spans="1:20" ht="21.75" hidden="1" thickBot="1" x14ac:dyDescent="0.4">
      <c r="A628" s="205">
        <v>3126</v>
      </c>
      <c r="B628" s="10" t="s">
        <v>291</v>
      </c>
      <c r="C628" s="10" t="s">
        <v>287</v>
      </c>
      <c r="D628" s="10" t="s">
        <v>292</v>
      </c>
      <c r="E628" s="10" t="s">
        <v>293</v>
      </c>
      <c r="F628" s="10" t="s">
        <v>25</v>
      </c>
      <c r="G628" s="12">
        <v>360</v>
      </c>
      <c r="H628" s="12">
        <v>360</v>
      </c>
      <c r="I628" s="16">
        <f t="shared" ref="I628:I631" si="16">G628-H628</f>
        <v>0</v>
      </c>
      <c r="J628" s="213" t="s">
        <v>290</v>
      </c>
      <c r="K628" s="73" t="s">
        <v>811</v>
      </c>
      <c r="L628" s="466"/>
      <c r="M628" s="309"/>
      <c r="N628" s="8" t="s">
        <v>1711</v>
      </c>
      <c r="O628" s="8"/>
      <c r="P628" s="8"/>
      <c r="Q628" s="8"/>
      <c r="R628" s="8"/>
      <c r="S628" s="8"/>
      <c r="T628" s="8"/>
    </row>
    <row r="629" spans="1:20" ht="21.75" hidden="1" thickBot="1" x14ac:dyDescent="0.4">
      <c r="A629" s="205">
        <v>3126</v>
      </c>
      <c r="B629" s="14" t="s">
        <v>294</v>
      </c>
      <c r="C629" s="10" t="s">
        <v>287</v>
      </c>
      <c r="D629" s="18">
        <v>42720</v>
      </c>
      <c r="E629" s="18">
        <v>42720</v>
      </c>
      <c r="F629" s="14" t="s">
        <v>244</v>
      </c>
      <c r="G629" s="15">
        <v>165.25</v>
      </c>
      <c r="H629" s="15">
        <v>165.25</v>
      </c>
      <c r="I629" s="16">
        <f t="shared" si="16"/>
        <v>0</v>
      </c>
      <c r="J629" s="109" t="s">
        <v>265</v>
      </c>
      <c r="K629" s="73" t="s">
        <v>811</v>
      </c>
      <c r="L629" s="466"/>
      <c r="M629" s="309"/>
      <c r="N629" s="8" t="s">
        <v>1712</v>
      </c>
      <c r="O629" s="8"/>
      <c r="P629" s="8"/>
      <c r="Q629" s="8"/>
      <c r="R629" s="8"/>
      <c r="S629" s="8"/>
      <c r="T629" s="8"/>
    </row>
    <row r="630" spans="1:20" ht="21.75" hidden="1" thickBot="1" x14ac:dyDescent="0.4">
      <c r="A630" s="205">
        <v>3126</v>
      </c>
      <c r="B630" s="14" t="s">
        <v>295</v>
      </c>
      <c r="C630" s="10" t="s">
        <v>287</v>
      </c>
      <c r="D630" s="18">
        <v>42723</v>
      </c>
      <c r="E630" s="18">
        <v>42723</v>
      </c>
      <c r="F630" s="14" t="s">
        <v>244</v>
      </c>
      <c r="G630" s="15">
        <v>173.07</v>
      </c>
      <c r="H630" s="15">
        <v>173.07</v>
      </c>
      <c r="I630" s="16">
        <f t="shared" si="16"/>
        <v>0</v>
      </c>
      <c r="J630" s="109" t="s">
        <v>276</v>
      </c>
      <c r="K630" s="73" t="s">
        <v>811</v>
      </c>
      <c r="L630" s="466"/>
      <c r="M630" s="309"/>
      <c r="N630" s="8" t="s">
        <v>1713</v>
      </c>
      <c r="O630" s="8"/>
      <c r="P630" s="8"/>
      <c r="Q630" s="8"/>
      <c r="R630" s="8"/>
      <c r="S630" s="8"/>
      <c r="T630" s="8"/>
    </row>
    <row r="631" spans="1:20" hidden="1" x14ac:dyDescent="0.35">
      <c r="A631" s="205">
        <v>3126</v>
      </c>
      <c r="B631" s="14" t="s">
        <v>296</v>
      </c>
      <c r="C631" s="10" t="s">
        <v>287</v>
      </c>
      <c r="D631" s="18">
        <v>42723</v>
      </c>
      <c r="E631" s="18">
        <v>42723</v>
      </c>
      <c r="F631" s="14" t="s">
        <v>244</v>
      </c>
      <c r="G631" s="15">
        <v>173.07</v>
      </c>
      <c r="H631" s="15">
        <f>173.07</f>
        <v>173.07</v>
      </c>
      <c r="I631" s="16">
        <f t="shared" si="16"/>
        <v>0</v>
      </c>
      <c r="J631" s="109" t="s">
        <v>276</v>
      </c>
      <c r="K631" s="106" t="s">
        <v>811</v>
      </c>
      <c r="L631" s="467"/>
      <c r="M631" s="309"/>
      <c r="N631" s="8"/>
      <c r="O631" s="8"/>
      <c r="P631" s="8"/>
      <c r="Q631" s="8"/>
      <c r="R631" s="8"/>
      <c r="S631" s="8"/>
      <c r="T631" s="8"/>
    </row>
    <row r="632" spans="1:20" hidden="1" x14ac:dyDescent="0.35">
      <c r="A632" s="100"/>
      <c r="B632" s="14"/>
      <c r="C632" s="10" t="s">
        <v>287</v>
      </c>
      <c r="D632" s="18"/>
      <c r="E632" s="18"/>
      <c r="F632" s="14"/>
      <c r="G632" s="15"/>
      <c r="H632" s="15" t="s">
        <v>782</v>
      </c>
      <c r="I632" s="226">
        <f>SUM(I627:I631)</f>
        <v>0</v>
      </c>
      <c r="J632" s="109"/>
      <c r="K632" s="106"/>
      <c r="L632" s="91"/>
      <c r="M632" s="309"/>
      <c r="N632" s="8"/>
      <c r="O632" s="8"/>
      <c r="P632" s="8"/>
      <c r="Q632" s="8"/>
      <c r="R632" s="8"/>
      <c r="S632" s="8"/>
      <c r="T632" s="8"/>
    </row>
    <row r="633" spans="1:20" hidden="1" x14ac:dyDescent="0.35">
      <c r="A633" s="100">
        <v>5130</v>
      </c>
      <c r="B633" s="94" t="s">
        <v>846</v>
      </c>
      <c r="C633" s="94" t="s">
        <v>845</v>
      </c>
      <c r="D633" s="95" t="s">
        <v>852</v>
      </c>
      <c r="E633" s="95" t="s">
        <v>858</v>
      </c>
      <c r="F633" s="94" t="s">
        <v>864</v>
      </c>
      <c r="G633" s="96">
        <v>261</v>
      </c>
      <c r="H633" s="96"/>
      <c r="I633" s="97">
        <f>G633-H633</f>
        <v>261</v>
      </c>
      <c r="J633" s="225" t="s">
        <v>986</v>
      </c>
      <c r="K633" s="91" t="s">
        <v>983</v>
      </c>
      <c r="L633" s="463" t="s">
        <v>1698</v>
      </c>
      <c r="M633" s="309"/>
      <c r="N633" s="8"/>
      <c r="O633" s="8"/>
      <c r="P633" s="8"/>
      <c r="Q633" s="8"/>
      <c r="R633" s="8"/>
      <c r="S633" s="8"/>
      <c r="T633" s="8"/>
    </row>
    <row r="634" spans="1:20" hidden="1" x14ac:dyDescent="0.35">
      <c r="A634" s="100">
        <v>5130</v>
      </c>
      <c r="B634" s="94" t="s">
        <v>847</v>
      </c>
      <c r="C634" s="94" t="s">
        <v>845</v>
      </c>
      <c r="D634" s="95" t="s">
        <v>853</v>
      </c>
      <c r="E634" s="95" t="s">
        <v>859</v>
      </c>
      <c r="F634" s="94" t="s">
        <v>864</v>
      </c>
      <c r="G634" s="96">
        <v>2522</v>
      </c>
      <c r="H634" s="96"/>
      <c r="I634" s="97">
        <f t="shared" ref="I634:I648" si="17">G634-H634</f>
        <v>2522</v>
      </c>
      <c r="J634" s="225" t="s">
        <v>990</v>
      </c>
      <c r="K634" s="91" t="s">
        <v>983</v>
      </c>
      <c r="L634" s="464"/>
      <c r="M634" s="309"/>
      <c r="N634" s="8"/>
      <c r="O634" s="8"/>
      <c r="P634" s="8"/>
      <c r="Q634" s="8"/>
      <c r="R634" s="8"/>
      <c r="S634" s="8"/>
      <c r="T634" s="8"/>
    </row>
    <row r="635" spans="1:20" hidden="1" x14ac:dyDescent="0.35">
      <c r="A635" s="100">
        <v>5130</v>
      </c>
      <c r="B635" s="94" t="s">
        <v>848</v>
      </c>
      <c r="C635" s="94" t="s">
        <v>845</v>
      </c>
      <c r="D635" s="95" t="s">
        <v>854</v>
      </c>
      <c r="E635" s="95" t="s">
        <v>860</v>
      </c>
      <c r="F635" s="94" t="s">
        <v>864</v>
      </c>
      <c r="G635" s="96">
        <v>4964.46</v>
      </c>
      <c r="H635" s="96"/>
      <c r="I635" s="97">
        <f>G635-H635</f>
        <v>4964.46</v>
      </c>
      <c r="J635" s="225" t="s">
        <v>991</v>
      </c>
      <c r="K635" s="91" t="s">
        <v>983</v>
      </c>
      <c r="L635" s="464"/>
      <c r="M635" s="309"/>
      <c r="N635" s="8"/>
      <c r="O635" s="8"/>
      <c r="P635" s="8"/>
      <c r="Q635" s="8"/>
      <c r="R635" s="8"/>
      <c r="S635" s="8"/>
      <c r="T635" s="8"/>
    </row>
    <row r="636" spans="1:20" hidden="1" x14ac:dyDescent="0.35">
      <c r="A636" s="100">
        <v>5130</v>
      </c>
      <c r="B636" s="94" t="s">
        <v>849</v>
      </c>
      <c r="C636" s="94" t="s">
        <v>845</v>
      </c>
      <c r="D636" s="95" t="s">
        <v>855</v>
      </c>
      <c r="E636" s="95" t="s">
        <v>861</v>
      </c>
      <c r="F636" s="94" t="s">
        <v>864</v>
      </c>
      <c r="G636" s="96">
        <v>3854.78</v>
      </c>
      <c r="H636" s="96"/>
      <c r="I636" s="97">
        <f t="shared" si="17"/>
        <v>3854.78</v>
      </c>
      <c r="J636" s="225" t="s">
        <v>992</v>
      </c>
      <c r="K636" s="91" t="s">
        <v>983</v>
      </c>
      <c r="L636" s="464"/>
      <c r="M636" s="309"/>
      <c r="N636" s="8"/>
      <c r="O636" s="8"/>
      <c r="P636" s="8"/>
      <c r="Q636" s="8"/>
      <c r="R636" s="8"/>
      <c r="S636" s="8"/>
      <c r="T636" s="8"/>
    </row>
    <row r="637" spans="1:20" hidden="1" x14ac:dyDescent="0.35">
      <c r="A637" s="100">
        <v>5130</v>
      </c>
      <c r="B637" s="94" t="s">
        <v>850</v>
      </c>
      <c r="C637" s="94" t="s">
        <v>845</v>
      </c>
      <c r="D637" s="95" t="s">
        <v>856</v>
      </c>
      <c r="E637" s="95" t="s">
        <v>862</v>
      </c>
      <c r="F637" s="94" t="s">
        <v>864</v>
      </c>
      <c r="G637" s="96">
        <v>7191.58</v>
      </c>
      <c r="H637" s="96"/>
      <c r="I637" s="97">
        <f t="shared" si="17"/>
        <v>7191.58</v>
      </c>
      <c r="J637" s="225" t="s">
        <v>996</v>
      </c>
      <c r="K637" s="91" t="s">
        <v>983</v>
      </c>
      <c r="L637" s="464"/>
      <c r="M637" s="309"/>
      <c r="N637" s="8"/>
      <c r="O637" s="8"/>
      <c r="P637" s="8"/>
      <c r="Q637" s="8"/>
      <c r="R637" s="8"/>
      <c r="S637" s="8"/>
      <c r="T637" s="8"/>
    </row>
    <row r="638" spans="1:20" hidden="1" x14ac:dyDescent="0.35">
      <c r="A638" s="100">
        <v>5130</v>
      </c>
      <c r="B638" s="94" t="s">
        <v>851</v>
      </c>
      <c r="C638" s="94" t="s">
        <v>845</v>
      </c>
      <c r="D638" s="95" t="s">
        <v>857</v>
      </c>
      <c r="E638" s="95" t="s">
        <v>863</v>
      </c>
      <c r="F638" s="94" t="s">
        <v>864</v>
      </c>
      <c r="G638" s="96">
        <v>1733.39</v>
      </c>
      <c r="H638" s="96"/>
      <c r="I638" s="97">
        <f t="shared" si="17"/>
        <v>1733.39</v>
      </c>
      <c r="J638" s="225" t="s">
        <v>993</v>
      </c>
      <c r="K638" s="91" t="s">
        <v>983</v>
      </c>
      <c r="L638" s="464"/>
      <c r="M638" s="309"/>
      <c r="N638" s="8"/>
      <c r="O638" s="8"/>
      <c r="P638" s="8"/>
      <c r="Q638" s="8"/>
      <c r="R638" s="8"/>
      <c r="S638" s="8"/>
      <c r="T638" s="8"/>
    </row>
    <row r="639" spans="1:20" hidden="1" x14ac:dyDescent="0.35">
      <c r="A639" s="100">
        <v>5130</v>
      </c>
      <c r="B639" s="94" t="s">
        <v>865</v>
      </c>
      <c r="C639" s="94" t="s">
        <v>845</v>
      </c>
      <c r="D639" s="95" t="s">
        <v>873</v>
      </c>
      <c r="E639" s="95" t="s">
        <v>876</v>
      </c>
      <c r="F639" s="94" t="s">
        <v>25</v>
      </c>
      <c r="G639" s="96">
        <v>19343.55</v>
      </c>
      <c r="H639" s="96"/>
      <c r="I639" s="97">
        <f t="shared" si="17"/>
        <v>19343.55</v>
      </c>
      <c r="J639" s="225" t="s">
        <v>994</v>
      </c>
      <c r="K639" s="91" t="s">
        <v>983</v>
      </c>
      <c r="L639" s="464"/>
      <c r="M639" s="309"/>
      <c r="N639" s="8"/>
      <c r="O639" s="8"/>
      <c r="P639" s="8"/>
      <c r="Q639" s="8"/>
      <c r="R639" s="8"/>
      <c r="S639" s="8"/>
      <c r="T639" s="8"/>
    </row>
    <row r="640" spans="1:20" hidden="1" x14ac:dyDescent="0.35">
      <c r="A640" s="100">
        <v>5130</v>
      </c>
      <c r="B640" s="94" t="s">
        <v>866</v>
      </c>
      <c r="C640" s="94" t="s">
        <v>845</v>
      </c>
      <c r="D640" s="95" t="s">
        <v>874</v>
      </c>
      <c r="E640" s="95" t="s">
        <v>877</v>
      </c>
      <c r="F640" s="94" t="s">
        <v>25</v>
      </c>
      <c r="G640" s="96">
        <v>18333.599999999999</v>
      </c>
      <c r="H640" s="96"/>
      <c r="I640" s="97">
        <f t="shared" si="17"/>
        <v>18333.599999999999</v>
      </c>
      <c r="J640" s="225" t="s">
        <v>994</v>
      </c>
      <c r="K640" s="91" t="s">
        <v>983</v>
      </c>
      <c r="L640" s="464"/>
      <c r="M640" s="309"/>
      <c r="N640" s="8"/>
      <c r="O640" s="8"/>
      <c r="P640" s="8"/>
      <c r="Q640" s="8"/>
      <c r="R640" s="8"/>
      <c r="S640" s="8"/>
      <c r="T640" s="8"/>
    </row>
    <row r="641" spans="1:20" hidden="1" x14ac:dyDescent="0.35">
      <c r="A641" s="100">
        <v>5130</v>
      </c>
      <c r="B641" s="94" t="s">
        <v>867</v>
      </c>
      <c r="C641" s="94" t="s">
        <v>845</v>
      </c>
      <c r="D641" s="95" t="s">
        <v>852</v>
      </c>
      <c r="E641" s="95" t="s">
        <v>858</v>
      </c>
      <c r="F641" s="94" t="s">
        <v>25</v>
      </c>
      <c r="G641" s="96">
        <v>24268.5</v>
      </c>
      <c r="H641" s="96"/>
      <c r="I641" s="97">
        <f t="shared" si="17"/>
        <v>24268.5</v>
      </c>
      <c r="J641" s="225" t="s">
        <v>994</v>
      </c>
      <c r="K641" s="91" t="s">
        <v>983</v>
      </c>
      <c r="L641" s="464"/>
      <c r="M641" s="309"/>
      <c r="N641" s="8"/>
      <c r="O641" s="8"/>
      <c r="P641" s="8"/>
      <c r="Q641" s="8"/>
      <c r="R641" s="8"/>
      <c r="S641" s="8"/>
      <c r="T641" s="8"/>
    </row>
    <row r="642" spans="1:20" hidden="1" x14ac:dyDescent="0.35">
      <c r="A642" s="100">
        <v>5130</v>
      </c>
      <c r="B642" s="94" t="s">
        <v>868</v>
      </c>
      <c r="C642" s="94" t="s">
        <v>845</v>
      </c>
      <c r="D642" s="95" t="s">
        <v>875</v>
      </c>
      <c r="E642" s="95" t="s">
        <v>878</v>
      </c>
      <c r="F642" s="94" t="s">
        <v>25</v>
      </c>
      <c r="G642" s="96">
        <v>26080.799999999999</v>
      </c>
      <c r="H642" s="96"/>
      <c r="I642" s="97">
        <f t="shared" si="17"/>
        <v>26080.799999999999</v>
      </c>
      <c r="J642" s="225" t="s">
        <v>994</v>
      </c>
      <c r="K642" s="91" t="s">
        <v>983</v>
      </c>
      <c r="L642" s="464"/>
      <c r="M642" s="309"/>
      <c r="N642" s="8"/>
      <c r="O642" s="8"/>
      <c r="P642" s="8"/>
      <c r="Q642" s="8"/>
      <c r="R642" s="8"/>
      <c r="S642" s="8"/>
      <c r="T642" s="8"/>
    </row>
    <row r="643" spans="1:20" hidden="1" x14ac:dyDescent="0.35">
      <c r="A643" s="100">
        <v>5130</v>
      </c>
      <c r="B643" s="94" t="s">
        <v>869</v>
      </c>
      <c r="C643" s="94" t="s">
        <v>845</v>
      </c>
      <c r="D643" s="95" t="s">
        <v>854</v>
      </c>
      <c r="E643" s="95" t="s">
        <v>860</v>
      </c>
      <c r="F643" s="94" t="s">
        <v>25</v>
      </c>
      <c r="G643" s="96">
        <v>4764.84</v>
      </c>
      <c r="H643" s="96"/>
      <c r="I643" s="97">
        <f t="shared" si="17"/>
        <v>4764.84</v>
      </c>
      <c r="J643" s="225" t="s">
        <v>991</v>
      </c>
      <c r="K643" s="91" t="s">
        <v>983</v>
      </c>
      <c r="L643" s="464"/>
      <c r="M643" s="309"/>
      <c r="N643" s="8"/>
      <c r="O643" s="8"/>
      <c r="P643" s="8"/>
      <c r="Q643" s="8"/>
      <c r="R643" s="8"/>
      <c r="S643" s="8"/>
      <c r="T643" s="8"/>
    </row>
    <row r="644" spans="1:20" hidden="1" x14ac:dyDescent="0.35">
      <c r="A644" s="100">
        <v>5130</v>
      </c>
      <c r="B644" s="94" t="s">
        <v>870</v>
      </c>
      <c r="C644" s="94" t="s">
        <v>845</v>
      </c>
      <c r="D644" s="95" t="s">
        <v>855</v>
      </c>
      <c r="E644" s="95" t="s">
        <v>861</v>
      </c>
      <c r="F644" s="94" t="s">
        <v>25</v>
      </c>
      <c r="G644" s="96">
        <v>4709.6499999999996</v>
      </c>
      <c r="H644" s="96"/>
      <c r="I644" s="97">
        <f t="shared" si="17"/>
        <v>4709.6499999999996</v>
      </c>
      <c r="J644" s="225" t="s">
        <v>992</v>
      </c>
      <c r="K644" s="91" t="s">
        <v>983</v>
      </c>
      <c r="L644" s="464"/>
      <c r="M644" s="309"/>
      <c r="N644" s="8"/>
      <c r="O644" s="8"/>
      <c r="P644" s="8"/>
      <c r="Q644" s="8"/>
      <c r="R644" s="8"/>
      <c r="S644" s="8"/>
      <c r="T644" s="8"/>
    </row>
    <row r="645" spans="1:20" hidden="1" x14ac:dyDescent="0.35">
      <c r="A645" s="100">
        <v>5130</v>
      </c>
      <c r="B645" s="94" t="s">
        <v>871</v>
      </c>
      <c r="C645" s="94" t="s">
        <v>845</v>
      </c>
      <c r="D645" s="95" t="s">
        <v>856</v>
      </c>
      <c r="E645" s="95" t="s">
        <v>862</v>
      </c>
      <c r="F645" s="94" t="s">
        <v>25</v>
      </c>
      <c r="G645" s="96">
        <v>7991.96</v>
      </c>
      <c r="H645" s="96"/>
      <c r="I645" s="97">
        <f t="shared" si="17"/>
        <v>7991.96</v>
      </c>
      <c r="J645" s="225" t="s">
        <v>995</v>
      </c>
      <c r="K645" s="91" t="s">
        <v>983</v>
      </c>
      <c r="L645" s="464"/>
      <c r="M645" s="309"/>
      <c r="N645" s="8"/>
      <c r="O645" s="8"/>
      <c r="P645" s="8"/>
      <c r="Q645" s="8"/>
      <c r="R645" s="8"/>
      <c r="S645" s="8"/>
      <c r="T645" s="8"/>
    </row>
    <row r="646" spans="1:20" hidden="1" x14ac:dyDescent="0.35">
      <c r="A646" s="100">
        <v>5130</v>
      </c>
      <c r="B646" s="94" t="s">
        <v>872</v>
      </c>
      <c r="C646" s="94" t="s">
        <v>845</v>
      </c>
      <c r="D646" s="95" t="s">
        <v>857</v>
      </c>
      <c r="E646" s="95" t="s">
        <v>879</v>
      </c>
      <c r="F646" s="94" t="s">
        <v>25</v>
      </c>
      <c r="G646" s="96">
        <v>4566.97</v>
      </c>
      <c r="H646" s="96"/>
      <c r="I646" s="97">
        <f t="shared" si="17"/>
        <v>4566.97</v>
      </c>
      <c r="J646" s="225" t="s">
        <v>993</v>
      </c>
      <c r="K646" s="91" t="s">
        <v>983</v>
      </c>
      <c r="L646" s="465"/>
      <c r="M646" s="309"/>
      <c r="N646" s="8"/>
      <c r="O646" s="8"/>
      <c r="P646" s="8"/>
      <c r="Q646" s="8"/>
      <c r="R646" s="8"/>
      <c r="S646" s="8"/>
      <c r="T646" s="8"/>
    </row>
    <row r="647" spans="1:20" hidden="1" x14ac:dyDescent="0.35">
      <c r="A647" s="100">
        <v>5130</v>
      </c>
      <c r="B647" s="395" t="s">
        <v>1667</v>
      </c>
      <c r="C647" s="395" t="s">
        <v>845</v>
      </c>
      <c r="D647" s="396" t="s">
        <v>1668</v>
      </c>
      <c r="E647" s="396" t="s">
        <v>1669</v>
      </c>
      <c r="F647" s="395" t="s">
        <v>864</v>
      </c>
      <c r="G647" s="397">
        <v>824.5</v>
      </c>
      <c r="H647" s="397"/>
      <c r="I647" s="398">
        <f t="shared" si="17"/>
        <v>824.5</v>
      </c>
      <c r="J647" s="225"/>
      <c r="K647" s="91" t="s">
        <v>1664</v>
      </c>
      <c r="L647" s="394"/>
      <c r="M647" s="309"/>
      <c r="N647" s="8"/>
      <c r="O647" s="8"/>
      <c r="P647" s="8"/>
      <c r="Q647" s="8"/>
      <c r="R647" s="8"/>
      <c r="S647" s="8"/>
      <c r="T647" s="8"/>
    </row>
    <row r="648" spans="1:20" hidden="1" x14ac:dyDescent="0.35">
      <c r="A648" s="100">
        <v>5130</v>
      </c>
      <c r="B648" s="395" t="s">
        <v>1666</v>
      </c>
      <c r="C648" s="395" t="s">
        <v>845</v>
      </c>
      <c r="D648" s="396" t="s">
        <v>1668</v>
      </c>
      <c r="E648" s="396" t="s">
        <v>1669</v>
      </c>
      <c r="F648" s="395" t="s">
        <v>25</v>
      </c>
      <c r="G648" s="397">
        <v>1098.33</v>
      </c>
      <c r="H648" s="397"/>
      <c r="I648" s="398">
        <f t="shared" si="17"/>
        <v>1098.33</v>
      </c>
      <c r="J648" s="225"/>
      <c r="K648" s="91" t="s">
        <v>1665</v>
      </c>
      <c r="L648" s="394"/>
      <c r="M648" s="309"/>
      <c r="N648" s="8"/>
      <c r="O648" s="8"/>
      <c r="P648" s="8"/>
      <c r="Q648" s="8"/>
      <c r="R648" s="8"/>
      <c r="S648" s="8"/>
      <c r="T648" s="8"/>
    </row>
    <row r="649" spans="1:20" hidden="1" x14ac:dyDescent="0.35">
      <c r="A649" s="19"/>
      <c r="B649" s="53"/>
      <c r="C649" s="94" t="s">
        <v>845</v>
      </c>
      <c r="D649" s="53"/>
      <c r="E649" s="53"/>
      <c r="F649" s="53"/>
      <c r="G649" s="75"/>
      <c r="H649" s="54" t="s">
        <v>782</v>
      </c>
      <c r="I649" s="194">
        <f>SUM(I633:I648)</f>
        <v>132509.90999999997</v>
      </c>
      <c r="J649" s="7"/>
      <c r="K649" s="7"/>
      <c r="L649" s="7"/>
      <c r="M649" s="309"/>
      <c r="N649" s="8"/>
      <c r="O649" s="8"/>
      <c r="P649" s="8"/>
      <c r="Q649" s="8"/>
      <c r="R649" s="8"/>
      <c r="S649" s="8"/>
      <c r="T649" s="8"/>
    </row>
    <row r="650" spans="1:20" hidden="1" x14ac:dyDescent="0.35">
      <c r="A650" s="19">
        <v>607</v>
      </c>
      <c r="B650" s="130" t="s">
        <v>1107</v>
      </c>
      <c r="C650" s="10" t="s">
        <v>1103</v>
      </c>
      <c r="D650" s="130"/>
      <c r="E650" s="130"/>
      <c r="F650" s="192" t="s">
        <v>1114</v>
      </c>
      <c r="G650" s="21">
        <v>123</v>
      </c>
      <c r="H650" s="131"/>
      <c r="I650" s="192">
        <f>G650-H650</f>
        <v>123</v>
      </c>
      <c r="J650" s="218"/>
      <c r="K650" s="130" t="s">
        <v>1115</v>
      </c>
      <c r="L650" s="492" t="s">
        <v>1137</v>
      </c>
      <c r="M650" s="309"/>
      <c r="N650" s="8"/>
      <c r="O650" s="8"/>
      <c r="P650" s="8"/>
      <c r="Q650" s="8"/>
      <c r="R650" s="8"/>
      <c r="S650" s="8"/>
      <c r="T650" s="8"/>
    </row>
    <row r="651" spans="1:20" hidden="1" x14ac:dyDescent="0.35">
      <c r="A651" s="19">
        <v>607</v>
      </c>
      <c r="B651" s="130" t="s">
        <v>1108</v>
      </c>
      <c r="C651" s="10" t="s">
        <v>1103</v>
      </c>
      <c r="D651" s="130"/>
      <c r="E651" s="130"/>
      <c r="F651" s="192" t="s">
        <v>1114</v>
      </c>
      <c r="G651" s="21">
        <v>61.5</v>
      </c>
      <c r="H651" s="131"/>
      <c r="I651" s="192">
        <f t="shared" ref="I651:I658" si="18">G651-H651</f>
        <v>61.5</v>
      </c>
      <c r="J651" s="218"/>
      <c r="K651" s="130" t="s">
        <v>1115</v>
      </c>
      <c r="L651" s="493"/>
      <c r="M651" s="309"/>
      <c r="N651" s="8"/>
      <c r="O651" s="8"/>
      <c r="P651" s="8"/>
      <c r="Q651" s="8"/>
      <c r="R651" s="8"/>
      <c r="S651" s="8"/>
      <c r="T651" s="8"/>
    </row>
    <row r="652" spans="1:20" hidden="1" x14ac:dyDescent="0.35">
      <c r="A652" s="19">
        <v>607</v>
      </c>
      <c r="B652" s="130" t="s">
        <v>1109</v>
      </c>
      <c r="C652" s="10" t="s">
        <v>1103</v>
      </c>
      <c r="D652" s="130"/>
      <c r="E652" s="130"/>
      <c r="F652" s="192" t="s">
        <v>1114</v>
      </c>
      <c r="G652" s="21">
        <v>61.5</v>
      </c>
      <c r="H652" s="131"/>
      <c r="I652" s="192">
        <f t="shared" si="18"/>
        <v>61.5</v>
      </c>
      <c r="J652" s="218"/>
      <c r="K652" s="130" t="s">
        <v>1115</v>
      </c>
      <c r="L652" s="493"/>
      <c r="M652" s="309"/>
      <c r="N652" s="8"/>
      <c r="O652" s="8"/>
      <c r="P652" s="8"/>
      <c r="Q652" s="8"/>
      <c r="R652" s="8"/>
      <c r="S652" s="8"/>
      <c r="T652" s="8"/>
    </row>
    <row r="653" spans="1:20" hidden="1" x14ac:dyDescent="0.35">
      <c r="A653" s="19">
        <v>607</v>
      </c>
      <c r="B653" s="130" t="s">
        <v>1110</v>
      </c>
      <c r="C653" s="10" t="s">
        <v>1103</v>
      </c>
      <c r="D653" s="130"/>
      <c r="E653" s="130"/>
      <c r="F653" s="192" t="s">
        <v>1114</v>
      </c>
      <c r="G653" s="21">
        <v>61.5</v>
      </c>
      <c r="H653" s="131"/>
      <c r="I653" s="192">
        <f t="shared" si="18"/>
        <v>61.5</v>
      </c>
      <c r="J653" s="218"/>
      <c r="K653" s="130" t="s">
        <v>1115</v>
      </c>
      <c r="L653" s="493"/>
      <c r="M653" s="309"/>
      <c r="N653" s="8"/>
      <c r="O653" s="8"/>
      <c r="P653" s="8"/>
      <c r="Q653" s="8"/>
      <c r="R653" s="8"/>
      <c r="S653" s="8"/>
      <c r="T653" s="8"/>
    </row>
    <row r="654" spans="1:20" hidden="1" x14ac:dyDescent="0.35">
      <c r="A654" s="19">
        <v>607</v>
      </c>
      <c r="B654" s="130" t="s">
        <v>1111</v>
      </c>
      <c r="C654" s="10" t="s">
        <v>1103</v>
      </c>
      <c r="D654" s="130"/>
      <c r="E654" s="130"/>
      <c r="F654" s="192" t="s">
        <v>1114</v>
      </c>
      <c r="G654" s="21">
        <v>61.5</v>
      </c>
      <c r="H654" s="131"/>
      <c r="I654" s="192">
        <f t="shared" si="18"/>
        <v>61.5</v>
      </c>
      <c r="J654" s="218"/>
      <c r="K654" s="130" t="s">
        <v>1115</v>
      </c>
      <c r="L654" s="494"/>
      <c r="M654" s="309"/>
      <c r="N654" s="8"/>
      <c r="O654" s="8"/>
      <c r="P654" s="8"/>
      <c r="Q654" s="8"/>
      <c r="R654" s="8"/>
      <c r="S654" s="8"/>
      <c r="T654" s="8"/>
    </row>
    <row r="655" spans="1:20" hidden="1" x14ac:dyDescent="0.35">
      <c r="A655" s="19"/>
      <c r="B655" s="130"/>
      <c r="C655" s="10" t="s">
        <v>1103</v>
      </c>
      <c r="D655" s="130"/>
      <c r="E655" s="130"/>
      <c r="F655" s="192"/>
      <c r="G655" s="21"/>
      <c r="H655" s="54" t="s">
        <v>782</v>
      </c>
      <c r="I655" s="194">
        <f>SUM(I650:I654)</f>
        <v>369</v>
      </c>
      <c r="J655" s="218"/>
      <c r="K655" s="130"/>
      <c r="L655" s="445"/>
      <c r="M655" s="309"/>
      <c r="N655" s="8"/>
      <c r="O655" s="8"/>
      <c r="P655" s="8"/>
      <c r="Q655" s="8"/>
      <c r="R655" s="8"/>
      <c r="S655" s="8"/>
      <c r="T655" s="8"/>
    </row>
    <row r="656" spans="1:20" hidden="1" x14ac:dyDescent="0.35">
      <c r="A656" s="405">
        <v>96</v>
      </c>
      <c r="B656" s="406"/>
      <c r="C656" s="408" t="s">
        <v>1104</v>
      </c>
      <c r="D656" s="406"/>
      <c r="E656" s="406"/>
      <c r="F656" s="409" t="s">
        <v>1113</v>
      </c>
      <c r="G656" s="404">
        <v>4005.36</v>
      </c>
      <c r="H656" s="407"/>
      <c r="I656" s="194">
        <f t="shared" si="18"/>
        <v>4005.36</v>
      </c>
      <c r="J656" s="218"/>
      <c r="K656" s="130" t="s">
        <v>1115</v>
      </c>
      <c r="L656" s="390" t="s">
        <v>1643</v>
      </c>
      <c r="M656" s="309"/>
      <c r="N656" s="8"/>
      <c r="O656" s="8"/>
      <c r="P656" s="8"/>
      <c r="Q656" s="8"/>
      <c r="R656" s="8"/>
      <c r="S656" s="8"/>
      <c r="T656" s="8"/>
    </row>
    <row r="657" spans="1:20" ht="45" hidden="1" customHeight="1" x14ac:dyDescent="0.35">
      <c r="A657" s="19">
        <v>329</v>
      </c>
      <c r="B657" s="130"/>
      <c r="C657" s="10" t="s">
        <v>1105</v>
      </c>
      <c r="D657" s="130"/>
      <c r="E657" s="130"/>
      <c r="F657" s="192" t="s">
        <v>239</v>
      </c>
      <c r="G657" s="21">
        <v>2014.74</v>
      </c>
      <c r="H657" s="131"/>
      <c r="I657" s="194">
        <f t="shared" si="18"/>
        <v>2014.74</v>
      </c>
      <c r="J657" s="218"/>
      <c r="K657" s="130" t="s">
        <v>1115</v>
      </c>
      <c r="L657" s="392" t="s">
        <v>1645</v>
      </c>
      <c r="M657" s="309"/>
      <c r="N657" s="8"/>
      <c r="O657" s="8"/>
      <c r="P657" s="8"/>
      <c r="Q657" s="8"/>
      <c r="R657" s="8"/>
      <c r="S657" s="8"/>
      <c r="T657" s="8"/>
    </row>
    <row r="658" spans="1:20" ht="36.6" hidden="1" customHeight="1" x14ac:dyDescent="0.35">
      <c r="A658" s="19">
        <v>706</v>
      </c>
      <c r="B658" s="130"/>
      <c r="C658" s="193" t="s">
        <v>1106</v>
      </c>
      <c r="D658" s="130"/>
      <c r="E658" s="130"/>
      <c r="F658" s="192" t="s">
        <v>239</v>
      </c>
      <c r="G658" s="21">
        <v>420.17</v>
      </c>
      <c r="H658" s="131"/>
      <c r="I658" s="194">
        <f t="shared" si="18"/>
        <v>420.17</v>
      </c>
      <c r="J658" s="218"/>
      <c r="K658" s="130" t="s">
        <v>1115</v>
      </c>
      <c r="L658" s="392" t="s">
        <v>1645</v>
      </c>
      <c r="M658" s="309"/>
      <c r="N658" s="8"/>
      <c r="O658" s="8"/>
      <c r="P658" s="8"/>
      <c r="Q658" s="8"/>
      <c r="R658" s="8"/>
      <c r="S658" s="8"/>
      <c r="T658" s="8"/>
    </row>
    <row r="659" spans="1:20" ht="21.75" hidden="1" thickBot="1" x14ac:dyDescent="0.4">
      <c r="A659" s="202">
        <v>1865</v>
      </c>
      <c r="B659" s="10" t="s">
        <v>401</v>
      </c>
      <c r="C659" s="10" t="s">
        <v>402</v>
      </c>
      <c r="D659" s="11">
        <v>42720</v>
      </c>
      <c r="E659" s="11">
        <v>42744</v>
      </c>
      <c r="F659" s="10" t="s">
        <v>244</v>
      </c>
      <c r="G659" s="12">
        <v>165.25</v>
      </c>
      <c r="H659" s="12">
        <f>162.25+3</f>
        <v>165.25</v>
      </c>
      <c r="I659" s="16">
        <f>G659-H659</f>
        <v>0</v>
      </c>
      <c r="J659" s="213" t="s">
        <v>265</v>
      </c>
      <c r="K659" s="367" t="s">
        <v>811</v>
      </c>
      <c r="L659" s="460" t="s">
        <v>1134</v>
      </c>
      <c r="M659" s="345" t="s">
        <v>1497</v>
      </c>
      <c r="N659" s="8"/>
      <c r="O659" s="8"/>
      <c r="P659" s="8"/>
      <c r="Q659" s="8"/>
      <c r="R659" s="8"/>
      <c r="S659" s="8"/>
      <c r="T659" s="8"/>
    </row>
    <row r="660" spans="1:20" ht="63.75" hidden="1" thickBot="1" x14ac:dyDescent="0.4">
      <c r="A660" s="202">
        <v>1865</v>
      </c>
      <c r="B660" s="10" t="s">
        <v>403</v>
      </c>
      <c r="C660" s="10" t="s">
        <v>402</v>
      </c>
      <c r="D660" s="11">
        <v>42720</v>
      </c>
      <c r="E660" s="11">
        <v>42744</v>
      </c>
      <c r="F660" s="10" t="s">
        <v>244</v>
      </c>
      <c r="G660" s="12">
        <v>165.25</v>
      </c>
      <c r="H660" s="12">
        <v>165.25</v>
      </c>
      <c r="I660" s="16">
        <v>0</v>
      </c>
      <c r="J660" s="213" t="s">
        <v>265</v>
      </c>
      <c r="K660" s="367" t="s">
        <v>811</v>
      </c>
      <c r="L660" s="461"/>
      <c r="M660" s="373" t="s">
        <v>1498</v>
      </c>
      <c r="N660" s="8"/>
      <c r="O660" s="8"/>
      <c r="P660" s="8"/>
      <c r="Q660" s="8"/>
      <c r="R660" s="8"/>
      <c r="S660" s="8"/>
      <c r="T660" s="8"/>
    </row>
    <row r="661" spans="1:20" hidden="1" x14ac:dyDescent="0.35">
      <c r="A661" s="202">
        <v>1865</v>
      </c>
      <c r="B661" s="10" t="s">
        <v>404</v>
      </c>
      <c r="C661" s="10" t="s">
        <v>402</v>
      </c>
      <c r="D661" s="11">
        <v>42720</v>
      </c>
      <c r="E661" s="11">
        <v>42744</v>
      </c>
      <c r="F661" s="10" t="s">
        <v>244</v>
      </c>
      <c r="G661" s="12">
        <v>165.25</v>
      </c>
      <c r="H661" s="12">
        <v>165.25</v>
      </c>
      <c r="I661" s="16">
        <v>0</v>
      </c>
      <c r="J661" s="213" t="s">
        <v>265</v>
      </c>
      <c r="K661" s="368" t="s">
        <v>811</v>
      </c>
      <c r="L661" s="461"/>
      <c r="M661" s="313" t="s">
        <v>1661</v>
      </c>
    </row>
    <row r="662" spans="1:20" hidden="1" x14ac:dyDescent="0.35">
      <c r="A662" s="369">
        <v>1865</v>
      </c>
      <c r="B662" s="10" t="s">
        <v>880</v>
      </c>
      <c r="C662" s="10" t="s">
        <v>402</v>
      </c>
      <c r="D662" s="11" t="s">
        <v>884</v>
      </c>
      <c r="E662" s="11" t="s">
        <v>852</v>
      </c>
      <c r="F662" s="10" t="s">
        <v>244</v>
      </c>
      <c r="G662" s="12">
        <v>172.66</v>
      </c>
      <c r="H662" s="12">
        <v>172.66</v>
      </c>
      <c r="I662" s="16">
        <v>0</v>
      </c>
      <c r="J662" s="370" t="s">
        <v>984</v>
      </c>
      <c r="K662" s="371" t="s">
        <v>983</v>
      </c>
      <c r="L662" s="461"/>
    </row>
    <row r="663" spans="1:20" hidden="1" x14ac:dyDescent="0.35">
      <c r="A663" s="369">
        <v>1865</v>
      </c>
      <c r="B663" s="10" t="s">
        <v>881</v>
      </c>
      <c r="C663" s="10" t="s">
        <v>402</v>
      </c>
      <c r="D663" s="11" t="s">
        <v>884</v>
      </c>
      <c r="E663" s="11" t="s">
        <v>852</v>
      </c>
      <c r="F663" s="10" t="s">
        <v>244</v>
      </c>
      <c r="G663" s="12">
        <v>173.23</v>
      </c>
      <c r="H663" s="12">
        <v>173.23</v>
      </c>
      <c r="I663" s="16">
        <v>0</v>
      </c>
      <c r="J663" s="370" t="s">
        <v>984</v>
      </c>
      <c r="K663" s="371" t="s">
        <v>983</v>
      </c>
      <c r="L663" s="461"/>
    </row>
    <row r="664" spans="1:20" hidden="1" x14ac:dyDescent="0.35">
      <c r="A664" s="369">
        <v>1865</v>
      </c>
      <c r="B664" s="10" t="s">
        <v>882</v>
      </c>
      <c r="C664" s="10" t="s">
        <v>402</v>
      </c>
      <c r="D664" s="11" t="s">
        <v>884</v>
      </c>
      <c r="E664" s="11" t="s">
        <v>852</v>
      </c>
      <c r="F664" s="10" t="s">
        <v>244</v>
      </c>
      <c r="G664" s="12">
        <v>173.23</v>
      </c>
      <c r="H664" s="12">
        <v>173.23</v>
      </c>
      <c r="I664" s="16">
        <v>0</v>
      </c>
      <c r="J664" s="370" t="s">
        <v>984</v>
      </c>
      <c r="K664" s="371" t="s">
        <v>983</v>
      </c>
      <c r="L664" s="461"/>
    </row>
    <row r="665" spans="1:20" hidden="1" x14ac:dyDescent="0.35">
      <c r="A665" s="369">
        <v>1865</v>
      </c>
      <c r="B665" s="10" t="s">
        <v>883</v>
      </c>
      <c r="C665" s="10" t="s">
        <v>402</v>
      </c>
      <c r="D665" s="11" t="s">
        <v>884</v>
      </c>
      <c r="E665" s="11" t="s">
        <v>852</v>
      </c>
      <c r="F665" s="10" t="s">
        <v>244</v>
      </c>
      <c r="G665" s="12">
        <v>173.23</v>
      </c>
      <c r="H665" s="12">
        <v>173.23</v>
      </c>
      <c r="I665" s="16">
        <v>0</v>
      </c>
      <c r="J665" s="370" t="s">
        <v>984</v>
      </c>
      <c r="K665" s="371" t="s">
        <v>983</v>
      </c>
      <c r="L665" s="461"/>
    </row>
    <row r="666" spans="1:20" hidden="1" x14ac:dyDescent="0.35">
      <c r="A666" s="372"/>
      <c r="B666" s="130"/>
      <c r="C666" s="10" t="s">
        <v>402</v>
      </c>
      <c r="D666" s="130"/>
      <c r="E666" s="130"/>
      <c r="F666" s="130"/>
      <c r="G666" s="21"/>
      <c r="H666" s="131" t="s">
        <v>782</v>
      </c>
      <c r="I666" s="125">
        <f>SUM(I659:I665)</f>
        <v>0</v>
      </c>
      <c r="J666" s="133"/>
      <c r="K666" s="133"/>
      <c r="L666" s="462"/>
    </row>
    <row r="668" spans="1:20" x14ac:dyDescent="0.35">
      <c r="I668" s="414"/>
    </row>
    <row r="669" spans="1:20" x14ac:dyDescent="0.35">
      <c r="I669" s="65">
        <v>703144.85</v>
      </c>
    </row>
    <row r="670" spans="1:20" x14ac:dyDescent="0.35">
      <c r="B670" s="196"/>
      <c r="C670" s="191" t="s">
        <v>1496</v>
      </c>
      <c r="H670" s="1">
        <f>SUBTOTAL(9,H74:H81)</f>
        <v>0</v>
      </c>
      <c r="I670" s="65">
        <v>0.48</v>
      </c>
      <c r="J670" s="1" t="s">
        <v>1675</v>
      </c>
    </row>
    <row r="671" spans="1:20" x14ac:dyDescent="0.35">
      <c r="B671" s="197"/>
      <c r="C671" s="191" t="s">
        <v>1116</v>
      </c>
      <c r="I671" s="65">
        <v>-0.06</v>
      </c>
      <c r="J671" s="1" t="s">
        <v>1676</v>
      </c>
    </row>
    <row r="672" spans="1:20" x14ac:dyDescent="0.35">
      <c r="B672" s="359"/>
      <c r="C672" s="1" t="s">
        <v>1495</v>
      </c>
      <c r="I672" s="65">
        <v>-0.28000000000000003</v>
      </c>
      <c r="J672" s="1" t="s">
        <v>1677</v>
      </c>
    </row>
    <row r="673" spans="2:11" x14ac:dyDescent="0.35">
      <c r="B673" s="435"/>
      <c r="C673" s="1" t="s">
        <v>1756</v>
      </c>
    </row>
    <row r="674" spans="2:11" x14ac:dyDescent="0.35">
      <c r="I674" s="400">
        <f>I669+I670+I671+I672+I673</f>
        <v>703144.98999999987</v>
      </c>
    </row>
    <row r="677" spans="2:11" x14ac:dyDescent="0.35">
      <c r="K677" s="399"/>
    </row>
    <row r="679" spans="2:11" x14ac:dyDescent="0.35">
      <c r="I679" s="66"/>
    </row>
  </sheetData>
  <autoFilter ref="A1:M666" xr:uid="{00000000-0009-0000-0000-00000C000000}">
    <filterColumn colId="2">
      <filters>
        <filter val="M.SZYK"/>
      </filters>
    </filterColumn>
  </autoFilter>
  <mergeCells count="32">
    <mergeCell ref="L166:L179"/>
    <mergeCell ref="L2:L15"/>
    <mergeCell ref="L17:L28"/>
    <mergeCell ref="L31:L32"/>
    <mergeCell ref="L35:L36"/>
    <mergeCell ref="L38:L39"/>
    <mergeCell ref="L44:L72"/>
    <mergeCell ref="L74:L79"/>
    <mergeCell ref="L83:L97"/>
    <mergeCell ref="L101:L124"/>
    <mergeCell ref="L127:L149"/>
    <mergeCell ref="L151:L164"/>
    <mergeCell ref="L539:L542"/>
    <mergeCell ref="L185:L210"/>
    <mergeCell ref="L215:L263"/>
    <mergeCell ref="M215:M263"/>
    <mergeCell ref="M282:M303"/>
    <mergeCell ref="L355:L357"/>
    <mergeCell ref="L359:L368"/>
    <mergeCell ref="L370:L397"/>
    <mergeCell ref="L504:L509"/>
    <mergeCell ref="L510:L525"/>
    <mergeCell ref="L528:L530"/>
    <mergeCell ref="L532:L535"/>
    <mergeCell ref="L650:L654"/>
    <mergeCell ref="L659:L666"/>
    <mergeCell ref="L544:L546"/>
    <mergeCell ref="L548:L551"/>
    <mergeCell ref="L553:L567"/>
    <mergeCell ref="L569:L625"/>
    <mergeCell ref="L627:L631"/>
    <mergeCell ref="L633:L646"/>
  </mergeCells>
  <pageMargins left="0" right="0" top="0" bottom="0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2"/>
  <sheetViews>
    <sheetView topLeftCell="A22" workbookViewId="0">
      <selection sqref="A1:J73"/>
    </sheetView>
  </sheetViews>
  <sheetFormatPr defaultRowHeight="15" x14ac:dyDescent="0.25"/>
  <sheetData>
    <row r="1" spans="1:9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</row>
    <row r="2" spans="1:9" x14ac:dyDescent="0.25">
      <c r="A2" s="9">
        <v>17</v>
      </c>
      <c r="B2" s="14" t="s">
        <v>297</v>
      </c>
      <c r="C2" s="14" t="s">
        <v>298</v>
      </c>
      <c r="D2" s="14" t="s">
        <v>299</v>
      </c>
      <c r="E2" s="14" t="s">
        <v>300</v>
      </c>
      <c r="F2" s="14" t="s">
        <v>301</v>
      </c>
      <c r="G2" s="15">
        <v>535.54999999999995</v>
      </c>
      <c r="H2" s="15"/>
      <c r="I2" s="16">
        <v>535.54999999999995</v>
      </c>
    </row>
    <row r="3" spans="1:9" x14ac:dyDescent="0.25">
      <c r="A3" s="9">
        <v>17</v>
      </c>
      <c r="B3" s="10" t="s">
        <v>303</v>
      </c>
      <c r="C3" s="14" t="s">
        <v>298</v>
      </c>
      <c r="D3" s="10" t="s">
        <v>304</v>
      </c>
      <c r="E3" s="10" t="s">
        <v>305</v>
      </c>
      <c r="F3" s="10" t="s">
        <v>301</v>
      </c>
      <c r="G3" s="12">
        <v>1967.97</v>
      </c>
      <c r="H3" s="12"/>
      <c r="I3" s="16">
        <v>1967.97</v>
      </c>
    </row>
    <row r="4" spans="1:9" x14ac:dyDescent="0.25">
      <c r="A4" s="9">
        <v>17</v>
      </c>
      <c r="B4" s="14" t="s">
        <v>307</v>
      </c>
      <c r="C4" s="14" t="s">
        <v>298</v>
      </c>
      <c r="D4" s="14" t="s">
        <v>308</v>
      </c>
      <c r="E4" s="14" t="s">
        <v>309</v>
      </c>
      <c r="F4" s="14" t="s">
        <v>301</v>
      </c>
      <c r="G4" s="15">
        <v>3689.5</v>
      </c>
      <c r="H4" s="15"/>
      <c r="I4" s="16">
        <v>3689.5</v>
      </c>
    </row>
    <row r="5" spans="1:9" x14ac:dyDescent="0.25">
      <c r="A5" s="9">
        <v>17</v>
      </c>
      <c r="B5" s="14" t="s">
        <v>311</v>
      </c>
      <c r="C5" s="14" t="s">
        <v>298</v>
      </c>
      <c r="D5" s="14" t="s">
        <v>262</v>
      </c>
      <c r="E5" s="14" t="s">
        <v>289</v>
      </c>
      <c r="F5" s="14" t="s">
        <v>301</v>
      </c>
      <c r="G5" s="15">
        <v>1432.64</v>
      </c>
      <c r="H5" s="15"/>
      <c r="I5" s="16">
        <v>1432.64</v>
      </c>
    </row>
    <row r="6" spans="1:9" x14ac:dyDescent="0.25">
      <c r="A6" s="9">
        <v>17</v>
      </c>
      <c r="B6" s="14" t="s">
        <v>313</v>
      </c>
      <c r="C6" s="14" t="s">
        <v>298</v>
      </c>
      <c r="D6" s="14" t="s">
        <v>299</v>
      </c>
      <c r="E6" s="14" t="s">
        <v>300</v>
      </c>
      <c r="F6" s="14" t="s">
        <v>263</v>
      </c>
      <c r="G6" s="15">
        <v>875.28</v>
      </c>
      <c r="H6" s="15">
        <v>271.35000000000002</v>
      </c>
      <c r="I6" s="16">
        <v>603.92999999999995</v>
      </c>
    </row>
    <row r="7" spans="1:9" x14ac:dyDescent="0.25">
      <c r="A7" s="9">
        <v>17</v>
      </c>
      <c r="B7" s="14" t="s">
        <v>313</v>
      </c>
      <c r="C7" s="14" t="s">
        <v>298</v>
      </c>
      <c r="D7" s="14" t="s">
        <v>299</v>
      </c>
      <c r="E7" s="14" t="s">
        <v>300</v>
      </c>
      <c r="F7" s="14" t="s">
        <v>263</v>
      </c>
      <c r="G7" s="15">
        <v>1755.83</v>
      </c>
      <c r="H7" s="15">
        <v>1755.83</v>
      </c>
      <c r="I7" s="16">
        <v>1755.83</v>
      </c>
    </row>
    <row r="8" spans="1:9" x14ac:dyDescent="0.25">
      <c r="A8" s="9">
        <v>17</v>
      </c>
      <c r="B8" s="14" t="s">
        <v>314</v>
      </c>
      <c r="C8" s="14" t="s">
        <v>298</v>
      </c>
      <c r="D8" s="14" t="s">
        <v>304</v>
      </c>
      <c r="E8" s="14" t="s">
        <v>305</v>
      </c>
      <c r="F8" s="14" t="s">
        <v>263</v>
      </c>
      <c r="G8" s="15">
        <v>6396.42</v>
      </c>
      <c r="H8" s="15"/>
      <c r="I8" s="16">
        <v>6396.42</v>
      </c>
    </row>
    <row r="9" spans="1:9" x14ac:dyDescent="0.25">
      <c r="A9" s="9">
        <v>17</v>
      </c>
      <c r="B9" s="14" t="s">
        <v>314</v>
      </c>
      <c r="C9" s="14" t="s">
        <v>298</v>
      </c>
      <c r="D9" s="14" t="s">
        <v>304</v>
      </c>
      <c r="E9" s="14" t="s">
        <v>305</v>
      </c>
      <c r="F9" s="14" t="s">
        <v>263</v>
      </c>
      <c r="G9" s="15">
        <v>619.64</v>
      </c>
      <c r="H9" s="15"/>
      <c r="I9" s="16">
        <v>619.64</v>
      </c>
    </row>
    <row r="10" spans="1:9" x14ac:dyDescent="0.25">
      <c r="A10" s="9">
        <v>17</v>
      </c>
      <c r="B10" s="14" t="s">
        <v>316</v>
      </c>
      <c r="C10" s="14" t="s">
        <v>298</v>
      </c>
      <c r="D10" s="14" t="s">
        <v>308</v>
      </c>
      <c r="E10" s="14" t="s">
        <v>309</v>
      </c>
      <c r="F10" s="14" t="s">
        <v>263</v>
      </c>
      <c r="G10" s="15">
        <v>10198.58</v>
      </c>
      <c r="H10" s="15"/>
      <c r="I10" s="16">
        <v>10198.58</v>
      </c>
    </row>
    <row r="11" spans="1:9" x14ac:dyDescent="0.25">
      <c r="A11" s="9">
        <v>17</v>
      </c>
      <c r="B11" s="14" t="s">
        <v>316</v>
      </c>
      <c r="C11" s="14" t="s">
        <v>298</v>
      </c>
      <c r="D11" s="14" t="s">
        <v>308</v>
      </c>
      <c r="E11" s="14" t="s">
        <v>309</v>
      </c>
      <c r="F11" s="14" t="s">
        <v>263</v>
      </c>
      <c r="G11" s="15">
        <v>346.13</v>
      </c>
      <c r="H11" s="15"/>
      <c r="I11" s="16">
        <v>346.13</v>
      </c>
    </row>
    <row r="12" spans="1:9" x14ac:dyDescent="0.25">
      <c r="A12" s="9">
        <v>17</v>
      </c>
      <c r="B12" s="14" t="s">
        <v>317</v>
      </c>
      <c r="C12" s="14" t="s">
        <v>298</v>
      </c>
      <c r="D12" s="14" t="s">
        <v>262</v>
      </c>
      <c r="E12" s="14" t="s">
        <v>289</v>
      </c>
      <c r="F12" s="14" t="s">
        <v>263</v>
      </c>
      <c r="G12" s="15">
        <v>4372.5</v>
      </c>
      <c r="H12" s="15"/>
      <c r="I12" s="16">
        <v>4372.5</v>
      </c>
    </row>
    <row r="13" spans="1:9" x14ac:dyDescent="0.25">
      <c r="A13" s="9">
        <v>17</v>
      </c>
      <c r="B13" s="14" t="s">
        <v>317</v>
      </c>
      <c r="C13" s="14" t="s">
        <v>298</v>
      </c>
      <c r="D13" s="14" t="s">
        <v>262</v>
      </c>
      <c r="E13" s="14" t="s">
        <v>289</v>
      </c>
      <c r="F13" s="14" t="s">
        <v>263</v>
      </c>
      <c r="G13" s="15">
        <v>294.08999999999997</v>
      </c>
      <c r="H13" s="15"/>
      <c r="I13" s="16">
        <v>294.08999999999997</v>
      </c>
    </row>
    <row r="14" spans="1:9" x14ac:dyDescent="0.25">
      <c r="A14" s="9">
        <v>17</v>
      </c>
      <c r="B14" s="14" t="s">
        <v>319</v>
      </c>
      <c r="C14" s="14" t="s">
        <v>298</v>
      </c>
      <c r="D14" s="18">
        <v>42551</v>
      </c>
      <c r="E14" s="18">
        <v>42565</v>
      </c>
      <c r="F14" s="14" t="s">
        <v>320</v>
      </c>
      <c r="G14" s="15">
        <v>24.5</v>
      </c>
      <c r="H14" s="15"/>
      <c r="I14" s="16">
        <v>24.5</v>
      </c>
    </row>
    <row r="15" spans="1:9" x14ac:dyDescent="0.25">
      <c r="A15" s="9">
        <v>17</v>
      </c>
      <c r="B15" s="14" t="s">
        <v>322</v>
      </c>
      <c r="C15" s="14" t="s">
        <v>298</v>
      </c>
      <c r="D15" s="18">
        <v>42643</v>
      </c>
      <c r="E15" s="18">
        <v>42664</v>
      </c>
      <c r="F15" s="14" t="s">
        <v>320</v>
      </c>
      <c r="G15" s="15">
        <v>15.14</v>
      </c>
      <c r="H15" s="15"/>
      <c r="I15" s="16">
        <v>15.14</v>
      </c>
    </row>
    <row r="16" spans="1:9" x14ac:dyDescent="0.25">
      <c r="A16" s="9">
        <v>17</v>
      </c>
      <c r="B16" s="94" t="s">
        <v>835</v>
      </c>
      <c r="C16" s="94" t="s">
        <v>298</v>
      </c>
      <c r="D16" s="95" t="s">
        <v>837</v>
      </c>
      <c r="E16" s="95" t="s">
        <v>839</v>
      </c>
      <c r="F16" s="94" t="s">
        <v>301</v>
      </c>
      <c r="G16" s="96">
        <v>1545.92</v>
      </c>
      <c r="H16" s="96"/>
      <c r="I16" s="97">
        <f>G16-H16</f>
        <v>1545.92</v>
      </c>
    </row>
    <row r="17" spans="1:9" x14ac:dyDescent="0.25">
      <c r="A17" s="9">
        <v>17</v>
      </c>
      <c r="B17" s="94" t="s">
        <v>836</v>
      </c>
      <c r="C17" s="94" t="s">
        <v>298</v>
      </c>
      <c r="D17" s="95" t="s">
        <v>838</v>
      </c>
      <c r="E17" s="95" t="s">
        <v>840</v>
      </c>
      <c r="F17" s="94" t="s">
        <v>301</v>
      </c>
      <c r="G17" s="96">
        <v>1608</v>
      </c>
      <c r="H17" s="96">
        <v>1608</v>
      </c>
      <c r="I17" s="97">
        <f t="shared" ref="I17:I23" si="0">G17-H17</f>
        <v>0</v>
      </c>
    </row>
    <row r="18" spans="1:9" x14ac:dyDescent="0.25">
      <c r="A18" s="9">
        <v>17</v>
      </c>
      <c r="B18" s="94" t="s">
        <v>999</v>
      </c>
      <c r="C18" s="94" t="s">
        <v>298</v>
      </c>
      <c r="D18" s="95" t="s">
        <v>1000</v>
      </c>
      <c r="E18" s="95" t="s">
        <v>1001</v>
      </c>
      <c r="F18" s="94" t="s">
        <v>301</v>
      </c>
      <c r="G18" s="96">
        <v>2048.81</v>
      </c>
      <c r="H18" s="96"/>
      <c r="I18" s="97">
        <v>2048.81</v>
      </c>
    </row>
    <row r="19" spans="1:9" x14ac:dyDescent="0.25">
      <c r="A19" s="9">
        <v>17</v>
      </c>
      <c r="B19" s="94" t="s">
        <v>843</v>
      </c>
      <c r="C19" s="94" t="s">
        <v>298</v>
      </c>
      <c r="D19" s="95" t="s">
        <v>837</v>
      </c>
      <c r="E19" s="95" t="s">
        <v>839</v>
      </c>
      <c r="F19" s="94" t="s">
        <v>263</v>
      </c>
      <c r="G19" s="96">
        <v>4741.42</v>
      </c>
      <c r="H19" s="96"/>
      <c r="I19" s="97">
        <f t="shared" si="0"/>
        <v>4741.42</v>
      </c>
    </row>
    <row r="20" spans="1:9" x14ac:dyDescent="0.25">
      <c r="A20" s="9">
        <v>17</v>
      </c>
      <c r="B20" s="94" t="s">
        <v>843</v>
      </c>
      <c r="C20" s="94" t="s">
        <v>298</v>
      </c>
      <c r="D20" s="95" t="s">
        <v>837</v>
      </c>
      <c r="E20" s="95" t="s">
        <v>839</v>
      </c>
      <c r="F20" s="94" t="s">
        <v>263</v>
      </c>
      <c r="G20" s="96">
        <v>327.67</v>
      </c>
      <c r="H20" s="96"/>
      <c r="I20" s="97">
        <f t="shared" si="0"/>
        <v>327.67</v>
      </c>
    </row>
    <row r="21" spans="1:9" x14ac:dyDescent="0.25">
      <c r="A21" s="9">
        <v>17</v>
      </c>
      <c r="B21" s="94" t="s">
        <v>844</v>
      </c>
      <c r="C21" s="94" t="s">
        <v>298</v>
      </c>
      <c r="D21" s="95" t="s">
        <v>838</v>
      </c>
      <c r="E21" s="95" t="s">
        <v>840</v>
      </c>
      <c r="F21" s="94" t="s">
        <v>263</v>
      </c>
      <c r="G21" s="96">
        <v>483.13</v>
      </c>
      <c r="H21" s="96"/>
      <c r="I21" s="97">
        <f t="shared" si="0"/>
        <v>483.13</v>
      </c>
    </row>
    <row r="22" spans="1:9" x14ac:dyDescent="0.25">
      <c r="A22" s="9">
        <v>17</v>
      </c>
      <c r="B22" s="94" t="s">
        <v>844</v>
      </c>
      <c r="C22" s="94" t="s">
        <v>298</v>
      </c>
      <c r="D22" s="95" t="s">
        <v>838</v>
      </c>
      <c r="E22" s="95" t="s">
        <v>840</v>
      </c>
      <c r="F22" s="94" t="s">
        <v>263</v>
      </c>
      <c r="G22" s="96">
        <v>5137.68</v>
      </c>
      <c r="H22" s="96">
        <v>5137.68</v>
      </c>
      <c r="I22" s="97">
        <f t="shared" si="0"/>
        <v>0</v>
      </c>
    </row>
    <row r="23" spans="1:9" x14ac:dyDescent="0.25">
      <c r="A23" s="9">
        <v>17</v>
      </c>
      <c r="B23" s="94" t="s">
        <v>885</v>
      </c>
      <c r="C23" s="94" t="s">
        <v>298</v>
      </c>
      <c r="D23" s="95" t="s">
        <v>838</v>
      </c>
      <c r="E23" s="95" t="s">
        <v>840</v>
      </c>
      <c r="F23" s="94" t="s">
        <v>320</v>
      </c>
      <c r="G23" s="96">
        <v>30.8</v>
      </c>
      <c r="H23" s="96">
        <v>30.8</v>
      </c>
      <c r="I23" s="97">
        <f t="shared" si="0"/>
        <v>0</v>
      </c>
    </row>
    <row r="24" spans="1:9" x14ac:dyDescent="0.25">
      <c r="A24" s="162"/>
      <c r="B24" s="154"/>
      <c r="C24" s="154" t="s">
        <v>298</v>
      </c>
      <c r="D24" s="163"/>
      <c r="E24" s="163"/>
      <c r="F24" s="154" t="s">
        <v>1041</v>
      </c>
      <c r="G24" s="164"/>
      <c r="H24" s="164"/>
      <c r="I24" s="155">
        <f>SUM(I2:I23)</f>
        <v>41399.369999999988</v>
      </c>
    </row>
    <row r="25" spans="1:9" x14ac:dyDescent="0.25">
      <c r="A25" s="9">
        <v>17</v>
      </c>
      <c r="B25" s="14" t="s">
        <v>324</v>
      </c>
      <c r="C25" s="14" t="s">
        <v>298</v>
      </c>
      <c r="D25" s="18">
        <v>42720</v>
      </c>
      <c r="E25" s="18">
        <v>42744</v>
      </c>
      <c r="F25" s="14" t="s">
        <v>244</v>
      </c>
      <c r="G25" s="15">
        <v>165.25</v>
      </c>
      <c r="H25" s="15"/>
      <c r="I25" s="16">
        <v>165.25</v>
      </c>
    </row>
    <row r="26" spans="1:9" x14ac:dyDescent="0.25">
      <c r="A26" s="9">
        <v>17</v>
      </c>
      <c r="B26" s="14" t="s">
        <v>325</v>
      </c>
      <c r="C26" s="14" t="s">
        <v>298</v>
      </c>
      <c r="D26" s="18">
        <v>42720</v>
      </c>
      <c r="E26" s="18">
        <v>42744</v>
      </c>
      <c r="F26" s="14" t="s">
        <v>244</v>
      </c>
      <c r="G26" s="15">
        <v>165.25</v>
      </c>
      <c r="H26" s="15"/>
      <c r="I26" s="16">
        <v>165.25</v>
      </c>
    </row>
    <row r="27" spans="1:9" x14ac:dyDescent="0.25">
      <c r="A27" s="9">
        <v>17</v>
      </c>
      <c r="B27" s="14" t="s">
        <v>326</v>
      </c>
      <c r="C27" s="14" t="s">
        <v>298</v>
      </c>
      <c r="D27" s="18">
        <v>42720</v>
      </c>
      <c r="E27" s="18">
        <v>42744</v>
      </c>
      <c r="F27" s="14" t="s">
        <v>244</v>
      </c>
      <c r="G27" s="15">
        <v>165.25</v>
      </c>
      <c r="H27" s="15"/>
      <c r="I27" s="16">
        <v>165.25</v>
      </c>
    </row>
    <row r="28" spans="1:9" x14ac:dyDescent="0.25">
      <c r="A28" s="9">
        <v>17</v>
      </c>
      <c r="B28" s="14" t="s">
        <v>327</v>
      </c>
      <c r="C28" s="14" t="s">
        <v>298</v>
      </c>
      <c r="D28" s="18">
        <v>42720</v>
      </c>
      <c r="E28" s="18">
        <v>42744</v>
      </c>
      <c r="F28" s="14" t="s">
        <v>244</v>
      </c>
      <c r="G28" s="15">
        <v>165.25</v>
      </c>
      <c r="H28" s="15"/>
      <c r="I28" s="16">
        <v>165.25</v>
      </c>
    </row>
    <row r="29" spans="1:9" x14ac:dyDescent="0.25">
      <c r="A29" s="9">
        <v>17</v>
      </c>
      <c r="B29" s="14" t="s">
        <v>327</v>
      </c>
      <c r="C29" s="14" t="s">
        <v>298</v>
      </c>
      <c r="D29" s="18">
        <v>42720</v>
      </c>
      <c r="E29" s="18">
        <v>42744</v>
      </c>
      <c r="F29" s="14" t="s">
        <v>244</v>
      </c>
      <c r="G29" s="15">
        <v>165.25</v>
      </c>
      <c r="H29" s="15"/>
      <c r="I29" s="16">
        <v>165.25</v>
      </c>
    </row>
    <row r="30" spans="1:9" x14ac:dyDescent="0.25">
      <c r="A30" s="9">
        <v>17</v>
      </c>
      <c r="B30" s="14" t="s">
        <v>328</v>
      </c>
      <c r="C30" s="14" t="s">
        <v>298</v>
      </c>
      <c r="D30" s="18">
        <v>42720</v>
      </c>
      <c r="E30" s="18">
        <v>42744</v>
      </c>
      <c r="F30" s="14" t="s">
        <v>244</v>
      </c>
      <c r="G30" s="15">
        <v>165.25</v>
      </c>
      <c r="H30" s="15"/>
      <c r="I30" s="16">
        <v>165.25</v>
      </c>
    </row>
    <row r="31" spans="1:9" x14ac:dyDescent="0.25">
      <c r="A31" s="9">
        <v>17</v>
      </c>
      <c r="B31" s="14" t="s">
        <v>329</v>
      </c>
      <c r="C31" s="14" t="s">
        <v>298</v>
      </c>
      <c r="D31" s="18">
        <v>42720</v>
      </c>
      <c r="E31" s="18">
        <v>42744</v>
      </c>
      <c r="F31" s="14" t="s">
        <v>244</v>
      </c>
      <c r="G31" s="15">
        <v>165.25</v>
      </c>
      <c r="H31" s="15"/>
      <c r="I31" s="16">
        <v>165.25</v>
      </c>
    </row>
    <row r="32" spans="1:9" x14ac:dyDescent="0.25">
      <c r="A32" s="9">
        <v>17</v>
      </c>
      <c r="B32" s="14" t="s">
        <v>330</v>
      </c>
      <c r="C32" s="14" t="s">
        <v>298</v>
      </c>
      <c r="D32" s="18">
        <v>42720</v>
      </c>
      <c r="E32" s="18">
        <v>42744</v>
      </c>
      <c r="F32" s="14" t="s">
        <v>244</v>
      </c>
      <c r="G32" s="15">
        <v>165.25</v>
      </c>
      <c r="H32" s="15"/>
      <c r="I32" s="16">
        <v>165.25</v>
      </c>
    </row>
    <row r="33" spans="1:9" x14ac:dyDescent="0.25">
      <c r="A33" s="9">
        <v>17</v>
      </c>
      <c r="B33" s="14" t="s">
        <v>331</v>
      </c>
      <c r="C33" s="14" t="s">
        <v>298</v>
      </c>
      <c r="D33" s="18">
        <v>42723</v>
      </c>
      <c r="E33" s="18">
        <v>42744</v>
      </c>
      <c r="F33" s="14" t="s">
        <v>244</v>
      </c>
      <c r="G33" s="15">
        <v>173.07</v>
      </c>
      <c r="H33" s="15"/>
      <c r="I33" s="16">
        <v>173.07</v>
      </c>
    </row>
    <row r="34" spans="1:9" x14ac:dyDescent="0.25">
      <c r="A34" s="9">
        <v>17</v>
      </c>
      <c r="B34" s="14" t="s">
        <v>332</v>
      </c>
      <c r="C34" s="14" t="s">
        <v>298</v>
      </c>
      <c r="D34" s="18">
        <v>42723</v>
      </c>
      <c r="E34" s="18">
        <v>42744</v>
      </c>
      <c r="F34" s="14" t="s">
        <v>244</v>
      </c>
      <c r="G34" s="15">
        <v>173.07</v>
      </c>
      <c r="H34" s="15"/>
      <c r="I34" s="16">
        <v>173.07</v>
      </c>
    </row>
    <row r="35" spans="1:9" x14ac:dyDescent="0.25">
      <c r="A35" s="9">
        <v>17</v>
      </c>
      <c r="B35" s="14" t="s">
        <v>333</v>
      </c>
      <c r="C35" s="14" t="s">
        <v>298</v>
      </c>
      <c r="D35" s="18">
        <v>42723</v>
      </c>
      <c r="E35" s="18">
        <v>42744</v>
      </c>
      <c r="F35" s="14" t="s">
        <v>244</v>
      </c>
      <c r="G35" s="15">
        <v>173.07</v>
      </c>
      <c r="H35" s="15"/>
      <c r="I35" s="16">
        <v>173.07</v>
      </c>
    </row>
    <row r="36" spans="1:9" x14ac:dyDescent="0.25">
      <c r="A36" s="9">
        <v>17</v>
      </c>
      <c r="B36" s="14" t="s">
        <v>334</v>
      </c>
      <c r="C36" s="14" t="s">
        <v>298</v>
      </c>
      <c r="D36" s="18">
        <v>42723</v>
      </c>
      <c r="E36" s="18">
        <v>42744</v>
      </c>
      <c r="F36" s="14" t="s">
        <v>244</v>
      </c>
      <c r="G36" s="15">
        <v>173.07</v>
      </c>
      <c r="H36" s="15"/>
      <c r="I36" s="16">
        <v>173.07</v>
      </c>
    </row>
    <row r="37" spans="1:9" x14ac:dyDescent="0.25">
      <c r="A37" s="9">
        <v>17</v>
      </c>
      <c r="B37" s="14" t="s">
        <v>335</v>
      </c>
      <c r="C37" s="14" t="s">
        <v>298</v>
      </c>
      <c r="D37" s="18">
        <v>42723</v>
      </c>
      <c r="E37" s="18">
        <v>42744</v>
      </c>
      <c r="F37" s="14" t="s">
        <v>244</v>
      </c>
      <c r="G37" s="15">
        <v>173.07</v>
      </c>
      <c r="H37" s="15"/>
      <c r="I37" s="16">
        <v>173.07</v>
      </c>
    </row>
    <row r="38" spans="1:9" x14ac:dyDescent="0.25">
      <c r="A38" s="9">
        <v>17</v>
      </c>
      <c r="B38" s="14" t="s">
        <v>336</v>
      </c>
      <c r="C38" s="14" t="s">
        <v>298</v>
      </c>
      <c r="D38" s="18">
        <v>42723</v>
      </c>
      <c r="E38" s="18">
        <v>42744</v>
      </c>
      <c r="F38" s="14" t="s">
        <v>244</v>
      </c>
      <c r="G38" s="15">
        <v>173.07</v>
      </c>
      <c r="H38" s="15"/>
      <c r="I38" s="16">
        <v>173.07</v>
      </c>
    </row>
    <row r="39" spans="1:9" x14ac:dyDescent="0.25">
      <c r="A39" s="9">
        <v>17</v>
      </c>
      <c r="B39" s="14" t="s">
        <v>337</v>
      </c>
      <c r="C39" s="14" t="s">
        <v>298</v>
      </c>
      <c r="D39" s="18">
        <v>42725</v>
      </c>
      <c r="E39" s="18">
        <v>42746</v>
      </c>
      <c r="F39" s="14" t="s">
        <v>244</v>
      </c>
      <c r="G39" s="15">
        <v>172.48</v>
      </c>
      <c r="H39" s="15"/>
      <c r="I39" s="16">
        <v>172.48</v>
      </c>
    </row>
    <row r="40" spans="1:9" x14ac:dyDescent="0.25">
      <c r="A40" s="9">
        <v>17</v>
      </c>
      <c r="B40" s="14" t="s">
        <v>338</v>
      </c>
      <c r="C40" s="14" t="s">
        <v>298</v>
      </c>
      <c r="D40" s="18">
        <v>42725</v>
      </c>
      <c r="E40" s="18">
        <v>42746</v>
      </c>
      <c r="F40" s="14" t="s">
        <v>244</v>
      </c>
      <c r="G40" s="15">
        <v>172.48</v>
      </c>
      <c r="H40" s="15"/>
      <c r="I40" s="16">
        <v>172.48</v>
      </c>
    </row>
    <row r="41" spans="1:9" x14ac:dyDescent="0.25">
      <c r="A41" s="142">
        <v>17</v>
      </c>
      <c r="B41" s="94" t="s">
        <v>886</v>
      </c>
      <c r="C41" s="94" t="s">
        <v>298</v>
      </c>
      <c r="D41" s="95" t="s">
        <v>884</v>
      </c>
      <c r="E41" s="95" t="s">
        <v>852</v>
      </c>
      <c r="F41" s="94" t="s">
        <v>244</v>
      </c>
      <c r="G41" s="96">
        <v>173.23</v>
      </c>
      <c r="H41" s="96"/>
      <c r="I41" s="97">
        <f>G41-H41</f>
        <v>173.23</v>
      </c>
    </row>
    <row r="42" spans="1:9" x14ac:dyDescent="0.25">
      <c r="A42" s="142">
        <v>17</v>
      </c>
      <c r="B42" s="94" t="s">
        <v>887</v>
      </c>
      <c r="C42" s="94" t="s">
        <v>298</v>
      </c>
      <c r="D42" s="95" t="s">
        <v>884</v>
      </c>
      <c r="E42" s="95" t="s">
        <v>852</v>
      </c>
      <c r="F42" s="94" t="s">
        <v>244</v>
      </c>
      <c r="G42" s="96">
        <v>173.23</v>
      </c>
      <c r="H42" s="96"/>
      <c r="I42" s="97">
        <f t="shared" ref="I42:I71" si="1">G42-H42</f>
        <v>173.23</v>
      </c>
    </row>
    <row r="43" spans="1:9" x14ac:dyDescent="0.25">
      <c r="A43" s="142">
        <v>17</v>
      </c>
      <c r="B43" s="94" t="s">
        <v>888</v>
      </c>
      <c r="C43" s="94" t="s">
        <v>298</v>
      </c>
      <c r="D43" s="95" t="s">
        <v>884</v>
      </c>
      <c r="E43" s="95" t="s">
        <v>852</v>
      </c>
      <c r="F43" s="94" t="s">
        <v>244</v>
      </c>
      <c r="G43" s="96">
        <v>173.23</v>
      </c>
      <c r="H43" s="96"/>
      <c r="I43" s="97">
        <f t="shared" si="1"/>
        <v>173.23</v>
      </c>
    </row>
    <row r="44" spans="1:9" x14ac:dyDescent="0.25">
      <c r="A44" s="142">
        <v>17</v>
      </c>
      <c r="B44" s="94" t="s">
        <v>889</v>
      </c>
      <c r="C44" s="94" t="s">
        <v>298</v>
      </c>
      <c r="D44" s="95" t="s">
        <v>884</v>
      </c>
      <c r="E44" s="95" t="s">
        <v>852</v>
      </c>
      <c r="F44" s="94" t="s">
        <v>244</v>
      </c>
      <c r="G44" s="96">
        <v>173.23</v>
      </c>
      <c r="H44" s="96"/>
      <c r="I44" s="97">
        <f t="shared" si="1"/>
        <v>173.23</v>
      </c>
    </row>
    <row r="45" spans="1:9" x14ac:dyDescent="0.25">
      <c r="A45" s="142">
        <v>17</v>
      </c>
      <c r="B45" s="94" t="s">
        <v>890</v>
      </c>
      <c r="C45" s="94" t="s">
        <v>298</v>
      </c>
      <c r="D45" s="95" t="s">
        <v>884</v>
      </c>
      <c r="E45" s="95" t="s">
        <v>852</v>
      </c>
      <c r="F45" s="94" t="s">
        <v>244</v>
      </c>
      <c r="G45" s="96">
        <v>173.23</v>
      </c>
      <c r="H45" s="96"/>
      <c r="I45" s="97">
        <f t="shared" si="1"/>
        <v>173.23</v>
      </c>
    </row>
    <row r="46" spans="1:9" x14ac:dyDescent="0.25">
      <c r="A46" s="142">
        <v>17</v>
      </c>
      <c r="B46" s="94" t="s">
        <v>891</v>
      </c>
      <c r="C46" s="94" t="s">
        <v>298</v>
      </c>
      <c r="D46" s="95" t="s">
        <v>884</v>
      </c>
      <c r="E46" s="95" t="s">
        <v>852</v>
      </c>
      <c r="F46" s="94" t="s">
        <v>244</v>
      </c>
      <c r="G46" s="96">
        <v>173.23</v>
      </c>
      <c r="H46" s="96"/>
      <c r="I46" s="97">
        <f t="shared" si="1"/>
        <v>173.23</v>
      </c>
    </row>
    <row r="47" spans="1:9" x14ac:dyDescent="0.25">
      <c r="A47" s="142">
        <v>17</v>
      </c>
      <c r="B47" s="94" t="s">
        <v>892</v>
      </c>
      <c r="C47" s="94" t="s">
        <v>298</v>
      </c>
      <c r="D47" s="95" t="s">
        <v>884</v>
      </c>
      <c r="E47" s="95" t="s">
        <v>852</v>
      </c>
      <c r="F47" s="94" t="s">
        <v>244</v>
      </c>
      <c r="G47" s="96">
        <v>173.23</v>
      </c>
      <c r="H47" s="96"/>
      <c r="I47" s="97">
        <f t="shared" si="1"/>
        <v>173.23</v>
      </c>
    </row>
    <row r="48" spans="1:9" x14ac:dyDescent="0.25">
      <c r="A48" s="142">
        <v>17</v>
      </c>
      <c r="B48" s="94" t="s">
        <v>893</v>
      </c>
      <c r="C48" s="94" t="s">
        <v>298</v>
      </c>
      <c r="D48" s="95" t="s">
        <v>884</v>
      </c>
      <c r="E48" s="95" t="s">
        <v>852</v>
      </c>
      <c r="F48" s="94" t="s">
        <v>244</v>
      </c>
      <c r="G48" s="96">
        <v>173.23</v>
      </c>
      <c r="H48" s="96"/>
      <c r="I48" s="97">
        <f t="shared" si="1"/>
        <v>173.23</v>
      </c>
    </row>
    <row r="49" spans="1:9" x14ac:dyDescent="0.25">
      <c r="A49" s="142">
        <v>17</v>
      </c>
      <c r="B49" s="94" t="s">
        <v>894</v>
      </c>
      <c r="C49" s="94" t="s">
        <v>298</v>
      </c>
      <c r="D49" s="95" t="s">
        <v>884</v>
      </c>
      <c r="E49" s="95" t="s">
        <v>852</v>
      </c>
      <c r="F49" s="94" t="s">
        <v>244</v>
      </c>
      <c r="G49" s="96">
        <v>172.66</v>
      </c>
      <c r="H49" s="96"/>
      <c r="I49" s="97">
        <f t="shared" si="1"/>
        <v>172.66</v>
      </c>
    </row>
    <row r="50" spans="1:9" x14ac:dyDescent="0.25">
      <c r="A50" s="142">
        <v>17</v>
      </c>
      <c r="B50" s="94" t="s">
        <v>895</v>
      </c>
      <c r="C50" s="94" t="s">
        <v>298</v>
      </c>
      <c r="D50" s="95" t="s">
        <v>884</v>
      </c>
      <c r="E50" s="95" t="s">
        <v>852</v>
      </c>
      <c r="F50" s="94" t="s">
        <v>244</v>
      </c>
      <c r="G50" s="96">
        <v>172.66</v>
      </c>
      <c r="H50" s="96"/>
      <c r="I50" s="97">
        <f t="shared" si="1"/>
        <v>172.66</v>
      </c>
    </row>
    <row r="51" spans="1:9" x14ac:dyDescent="0.25">
      <c r="A51" s="142">
        <v>17</v>
      </c>
      <c r="B51" s="94" t="s">
        <v>896</v>
      </c>
      <c r="C51" s="94" t="s">
        <v>298</v>
      </c>
      <c r="D51" s="95" t="s">
        <v>884</v>
      </c>
      <c r="E51" s="95" t="s">
        <v>852</v>
      </c>
      <c r="F51" s="94" t="s">
        <v>244</v>
      </c>
      <c r="G51" s="96">
        <v>172.66</v>
      </c>
      <c r="H51" s="96"/>
      <c r="I51" s="97">
        <f t="shared" si="1"/>
        <v>172.66</v>
      </c>
    </row>
    <row r="52" spans="1:9" x14ac:dyDescent="0.25">
      <c r="A52" s="142">
        <v>17</v>
      </c>
      <c r="B52" s="94" t="s">
        <v>897</v>
      </c>
      <c r="C52" s="94" t="s">
        <v>298</v>
      </c>
      <c r="D52" s="95" t="s">
        <v>884</v>
      </c>
      <c r="E52" s="95" t="s">
        <v>852</v>
      </c>
      <c r="F52" s="94" t="s">
        <v>244</v>
      </c>
      <c r="G52" s="96">
        <v>172.66</v>
      </c>
      <c r="H52" s="96"/>
      <c r="I52" s="97">
        <f t="shared" si="1"/>
        <v>172.66</v>
      </c>
    </row>
    <row r="53" spans="1:9" x14ac:dyDescent="0.25">
      <c r="A53" s="142">
        <v>17</v>
      </c>
      <c r="B53" s="94" t="s">
        <v>898</v>
      </c>
      <c r="C53" s="94" t="s">
        <v>298</v>
      </c>
      <c r="D53" s="95" t="s">
        <v>884</v>
      </c>
      <c r="E53" s="95" t="s">
        <v>852</v>
      </c>
      <c r="F53" s="94" t="s">
        <v>244</v>
      </c>
      <c r="G53" s="96">
        <v>172.66</v>
      </c>
      <c r="H53" s="96"/>
      <c r="I53" s="97">
        <f t="shared" si="1"/>
        <v>172.66</v>
      </c>
    </row>
    <row r="54" spans="1:9" x14ac:dyDescent="0.25">
      <c r="A54" s="142">
        <v>17</v>
      </c>
      <c r="B54" s="94" t="s">
        <v>899</v>
      </c>
      <c r="C54" s="94" t="s">
        <v>298</v>
      </c>
      <c r="D54" s="95" t="s">
        <v>884</v>
      </c>
      <c r="E54" s="95" t="s">
        <v>852</v>
      </c>
      <c r="F54" s="94" t="s">
        <v>244</v>
      </c>
      <c r="G54" s="96">
        <v>172.66</v>
      </c>
      <c r="H54" s="96"/>
      <c r="I54" s="97">
        <f t="shared" si="1"/>
        <v>172.66</v>
      </c>
    </row>
    <row r="55" spans="1:9" x14ac:dyDescent="0.25">
      <c r="A55" s="142">
        <v>17</v>
      </c>
      <c r="B55" s="94" t="s">
        <v>900</v>
      </c>
      <c r="C55" s="94" t="s">
        <v>298</v>
      </c>
      <c r="D55" s="95" t="s">
        <v>884</v>
      </c>
      <c r="E55" s="95" t="s">
        <v>852</v>
      </c>
      <c r="F55" s="94" t="s">
        <v>244</v>
      </c>
      <c r="G55" s="96">
        <v>172.66</v>
      </c>
      <c r="H55" s="96"/>
      <c r="I55" s="97">
        <f t="shared" si="1"/>
        <v>172.66</v>
      </c>
    </row>
    <row r="56" spans="1:9" x14ac:dyDescent="0.25">
      <c r="A56" s="142">
        <v>17</v>
      </c>
      <c r="B56" s="94" t="s">
        <v>902</v>
      </c>
      <c r="C56" s="94" t="s">
        <v>298</v>
      </c>
      <c r="D56" s="95" t="s">
        <v>884</v>
      </c>
      <c r="E56" s="95" t="s">
        <v>852</v>
      </c>
      <c r="F56" s="94" t="s">
        <v>244</v>
      </c>
      <c r="G56" s="96">
        <v>172.66</v>
      </c>
      <c r="H56" s="96"/>
      <c r="I56" s="97">
        <f t="shared" si="1"/>
        <v>172.66</v>
      </c>
    </row>
    <row r="57" spans="1:9" x14ac:dyDescent="0.25">
      <c r="A57" s="142">
        <v>17</v>
      </c>
      <c r="B57" s="94" t="s">
        <v>903</v>
      </c>
      <c r="C57" s="94" t="s">
        <v>298</v>
      </c>
      <c r="D57" s="95" t="s">
        <v>884</v>
      </c>
      <c r="E57" s="95" t="s">
        <v>852</v>
      </c>
      <c r="F57" s="94" t="s">
        <v>244</v>
      </c>
      <c r="G57" s="96">
        <v>172.66</v>
      </c>
      <c r="H57" s="96"/>
      <c r="I57" s="97">
        <f t="shared" si="1"/>
        <v>172.66</v>
      </c>
    </row>
    <row r="58" spans="1:9" x14ac:dyDescent="0.25">
      <c r="A58" s="142">
        <v>17</v>
      </c>
      <c r="B58" s="94" t="s">
        <v>904</v>
      </c>
      <c r="C58" s="94" t="s">
        <v>298</v>
      </c>
      <c r="D58" s="95" t="s">
        <v>884</v>
      </c>
      <c r="E58" s="95" t="s">
        <v>852</v>
      </c>
      <c r="F58" s="94" t="s">
        <v>244</v>
      </c>
      <c r="G58" s="96">
        <v>172.66</v>
      </c>
      <c r="H58" s="96"/>
      <c r="I58" s="97">
        <f t="shared" si="1"/>
        <v>172.66</v>
      </c>
    </row>
    <row r="59" spans="1:9" x14ac:dyDescent="0.25">
      <c r="A59" s="142">
        <v>17</v>
      </c>
      <c r="B59" s="94" t="s">
        <v>905</v>
      </c>
      <c r="C59" s="94" t="s">
        <v>298</v>
      </c>
      <c r="D59" s="95" t="s">
        <v>884</v>
      </c>
      <c r="E59" s="95" t="s">
        <v>852</v>
      </c>
      <c r="F59" s="94" t="s">
        <v>244</v>
      </c>
      <c r="G59" s="96">
        <v>172.66</v>
      </c>
      <c r="H59" s="96"/>
      <c r="I59" s="97">
        <f t="shared" si="1"/>
        <v>172.66</v>
      </c>
    </row>
    <row r="60" spans="1:9" x14ac:dyDescent="0.25">
      <c r="A60" s="142">
        <v>17</v>
      </c>
      <c r="B60" s="94" t="s">
        <v>901</v>
      </c>
      <c r="C60" s="94" t="s">
        <v>298</v>
      </c>
      <c r="D60" s="95" t="s">
        <v>884</v>
      </c>
      <c r="E60" s="95" t="s">
        <v>852</v>
      </c>
      <c r="F60" s="94" t="s">
        <v>244</v>
      </c>
      <c r="G60" s="96">
        <v>172.66</v>
      </c>
      <c r="H60" s="96"/>
      <c r="I60" s="97">
        <f t="shared" si="1"/>
        <v>172.66</v>
      </c>
    </row>
    <row r="61" spans="1:9" x14ac:dyDescent="0.25">
      <c r="A61" s="142">
        <v>17</v>
      </c>
      <c r="B61" s="94" t="s">
        <v>906</v>
      </c>
      <c r="C61" s="94" t="s">
        <v>298</v>
      </c>
      <c r="D61" s="95" t="s">
        <v>884</v>
      </c>
      <c r="E61" s="95" t="s">
        <v>852</v>
      </c>
      <c r="F61" s="94" t="s">
        <v>244</v>
      </c>
      <c r="G61" s="96">
        <v>176.96</v>
      </c>
      <c r="H61" s="96"/>
      <c r="I61" s="97">
        <f t="shared" si="1"/>
        <v>176.96</v>
      </c>
    </row>
    <row r="62" spans="1:9" x14ac:dyDescent="0.25">
      <c r="A62" s="142">
        <v>17</v>
      </c>
      <c r="B62" s="94" t="s">
        <v>907</v>
      </c>
      <c r="C62" s="94" t="s">
        <v>298</v>
      </c>
      <c r="D62" s="95" t="s">
        <v>884</v>
      </c>
      <c r="E62" s="95" t="s">
        <v>852</v>
      </c>
      <c r="F62" s="94" t="s">
        <v>244</v>
      </c>
      <c r="G62" s="96">
        <v>176.96</v>
      </c>
      <c r="H62" s="96"/>
      <c r="I62" s="97">
        <f t="shared" si="1"/>
        <v>176.96</v>
      </c>
    </row>
    <row r="63" spans="1:9" x14ac:dyDescent="0.25">
      <c r="A63" s="142">
        <v>17</v>
      </c>
      <c r="B63" s="94" t="s">
        <v>908</v>
      </c>
      <c r="C63" s="94" t="s">
        <v>298</v>
      </c>
      <c r="D63" s="95" t="s">
        <v>884</v>
      </c>
      <c r="E63" s="95" t="s">
        <v>852</v>
      </c>
      <c r="F63" s="94" t="s">
        <v>244</v>
      </c>
      <c r="G63" s="96">
        <v>176.96</v>
      </c>
      <c r="H63" s="96"/>
      <c r="I63" s="97">
        <f t="shared" si="1"/>
        <v>176.96</v>
      </c>
    </row>
    <row r="64" spans="1:9" x14ac:dyDescent="0.25">
      <c r="A64" s="142">
        <v>17</v>
      </c>
      <c r="B64" s="94" t="s">
        <v>909</v>
      </c>
      <c r="C64" s="94" t="s">
        <v>298</v>
      </c>
      <c r="D64" s="95" t="s">
        <v>884</v>
      </c>
      <c r="E64" s="95" t="s">
        <v>852</v>
      </c>
      <c r="F64" s="94" t="s">
        <v>244</v>
      </c>
      <c r="G64" s="96">
        <v>176.96</v>
      </c>
      <c r="H64" s="96"/>
      <c r="I64" s="97">
        <f t="shared" si="1"/>
        <v>176.96</v>
      </c>
    </row>
    <row r="65" spans="1:9" x14ac:dyDescent="0.25">
      <c r="A65" s="142">
        <v>17</v>
      </c>
      <c r="B65" s="94" t="s">
        <v>910</v>
      </c>
      <c r="C65" s="94" t="s">
        <v>298</v>
      </c>
      <c r="D65" s="95" t="s">
        <v>884</v>
      </c>
      <c r="E65" s="95" t="s">
        <v>852</v>
      </c>
      <c r="F65" s="94" t="s">
        <v>244</v>
      </c>
      <c r="G65" s="96">
        <v>176.96</v>
      </c>
      <c r="H65" s="96"/>
      <c r="I65" s="97">
        <f t="shared" si="1"/>
        <v>176.96</v>
      </c>
    </row>
    <row r="66" spans="1:9" x14ac:dyDescent="0.25">
      <c r="A66" s="142">
        <v>17</v>
      </c>
      <c r="B66" s="94" t="s">
        <v>911</v>
      </c>
      <c r="C66" s="94" t="s">
        <v>298</v>
      </c>
      <c r="D66" s="95" t="s">
        <v>884</v>
      </c>
      <c r="E66" s="95" t="s">
        <v>852</v>
      </c>
      <c r="F66" s="94" t="s">
        <v>244</v>
      </c>
      <c r="G66" s="96">
        <v>176.96</v>
      </c>
      <c r="H66" s="96"/>
      <c r="I66" s="97">
        <f t="shared" si="1"/>
        <v>176.96</v>
      </c>
    </row>
    <row r="67" spans="1:9" x14ac:dyDescent="0.25">
      <c r="A67" s="142">
        <v>17</v>
      </c>
      <c r="B67" s="94" t="s">
        <v>912</v>
      </c>
      <c r="C67" s="94" t="s">
        <v>298</v>
      </c>
      <c r="D67" s="95" t="s">
        <v>884</v>
      </c>
      <c r="E67" s="95" t="s">
        <v>852</v>
      </c>
      <c r="F67" s="94" t="s">
        <v>244</v>
      </c>
      <c r="G67" s="96">
        <v>176.96</v>
      </c>
      <c r="H67" s="96"/>
      <c r="I67" s="97">
        <f t="shared" si="1"/>
        <v>176.96</v>
      </c>
    </row>
    <row r="68" spans="1:9" x14ac:dyDescent="0.25">
      <c r="A68" s="142">
        <v>17</v>
      </c>
      <c r="B68" s="94" t="s">
        <v>913</v>
      </c>
      <c r="C68" s="94" t="s">
        <v>298</v>
      </c>
      <c r="D68" s="95" t="s">
        <v>884</v>
      </c>
      <c r="E68" s="95" t="s">
        <v>852</v>
      </c>
      <c r="F68" s="94" t="s">
        <v>244</v>
      </c>
      <c r="G68" s="96">
        <v>176.96</v>
      </c>
      <c r="H68" s="96"/>
      <c r="I68" s="97">
        <f t="shared" si="1"/>
        <v>176.96</v>
      </c>
    </row>
    <row r="69" spans="1:9" x14ac:dyDescent="0.25">
      <c r="A69" s="142">
        <v>17</v>
      </c>
      <c r="B69" s="94" t="s">
        <v>914</v>
      </c>
      <c r="C69" s="94" t="s">
        <v>298</v>
      </c>
      <c r="D69" s="95" t="s">
        <v>884</v>
      </c>
      <c r="E69" s="95" t="s">
        <v>852</v>
      </c>
      <c r="F69" s="94" t="s">
        <v>244</v>
      </c>
      <c r="G69" s="96">
        <v>176.96</v>
      </c>
      <c r="H69" s="96"/>
      <c r="I69" s="97">
        <f t="shared" si="1"/>
        <v>176.96</v>
      </c>
    </row>
    <row r="70" spans="1:9" x14ac:dyDescent="0.25">
      <c r="A70" s="142">
        <v>17</v>
      </c>
      <c r="B70" s="94" t="s">
        <v>915</v>
      </c>
      <c r="C70" s="94" t="s">
        <v>298</v>
      </c>
      <c r="D70" s="95" t="s">
        <v>884</v>
      </c>
      <c r="E70" s="95" t="s">
        <v>852</v>
      </c>
      <c r="F70" s="94" t="s">
        <v>244</v>
      </c>
      <c r="G70" s="96">
        <v>176.96</v>
      </c>
      <c r="H70" s="96"/>
      <c r="I70" s="97">
        <f t="shared" si="1"/>
        <v>176.96</v>
      </c>
    </row>
    <row r="71" spans="1:9" x14ac:dyDescent="0.25">
      <c r="A71" s="142">
        <v>17</v>
      </c>
      <c r="B71" s="94" t="s">
        <v>916</v>
      </c>
      <c r="C71" s="94" t="s">
        <v>298</v>
      </c>
      <c r="D71" s="95" t="s">
        <v>884</v>
      </c>
      <c r="E71" s="95" t="s">
        <v>852</v>
      </c>
      <c r="F71" s="94" t="s">
        <v>244</v>
      </c>
      <c r="G71" s="96">
        <v>176.96</v>
      </c>
      <c r="H71" s="96"/>
      <c r="I71" s="97">
        <f t="shared" si="1"/>
        <v>176.96</v>
      </c>
    </row>
    <row r="72" spans="1:9" x14ac:dyDescent="0.25">
      <c r="A72" s="156"/>
      <c r="B72" s="157"/>
      <c r="C72" s="154" t="s">
        <v>298</v>
      </c>
      <c r="D72" s="158"/>
      <c r="E72" s="158"/>
      <c r="F72" s="154" t="s">
        <v>244</v>
      </c>
      <c r="G72" s="159"/>
      <c r="H72" s="159"/>
      <c r="I72" s="160">
        <f>SUM(I25:I71)</f>
        <v>8109.6999999999989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3"/>
  <sheetViews>
    <sheetView topLeftCell="A31" workbookViewId="0">
      <selection activeCell="A73" sqref="A1:A1048576"/>
    </sheetView>
  </sheetViews>
  <sheetFormatPr defaultRowHeight="15" x14ac:dyDescent="0.25"/>
  <cols>
    <col min="9" max="9" width="9.85546875" bestFit="1" customWidth="1"/>
  </cols>
  <sheetData>
    <row r="1" spans="1:1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7"/>
      <c r="K1" s="54" t="s">
        <v>810</v>
      </c>
    </row>
    <row r="2" spans="1:11" ht="21.75" thickBot="1" x14ac:dyDescent="0.4">
      <c r="A2" s="9">
        <v>17</v>
      </c>
      <c r="B2" s="14" t="s">
        <v>297</v>
      </c>
      <c r="C2" s="14" t="s">
        <v>298</v>
      </c>
      <c r="D2" s="14" t="s">
        <v>299</v>
      </c>
      <c r="E2" s="14" t="s">
        <v>300</v>
      </c>
      <c r="F2" s="14" t="s">
        <v>301</v>
      </c>
      <c r="G2" s="15">
        <v>535.54999999999995</v>
      </c>
      <c r="H2" s="15"/>
      <c r="I2" s="16">
        <v>535.54999999999995</v>
      </c>
      <c r="J2" s="83" t="s">
        <v>302</v>
      </c>
      <c r="K2" s="73" t="s">
        <v>811</v>
      </c>
    </row>
    <row r="3" spans="1:11" ht="21.75" thickBot="1" x14ac:dyDescent="0.4">
      <c r="A3" s="9">
        <v>17</v>
      </c>
      <c r="B3" s="10" t="s">
        <v>303</v>
      </c>
      <c r="C3" s="14" t="s">
        <v>298</v>
      </c>
      <c r="D3" s="10" t="s">
        <v>304</v>
      </c>
      <c r="E3" s="10" t="s">
        <v>305</v>
      </c>
      <c r="F3" s="10" t="s">
        <v>301</v>
      </c>
      <c r="G3" s="12">
        <v>1967.97</v>
      </c>
      <c r="H3" s="12"/>
      <c r="I3" s="16">
        <v>1967.97</v>
      </c>
      <c r="J3" s="13" t="s">
        <v>306</v>
      </c>
      <c r="K3" s="73" t="s">
        <v>811</v>
      </c>
    </row>
    <row r="4" spans="1:11" ht="21.75" thickBot="1" x14ac:dyDescent="0.4">
      <c r="A4" s="9">
        <v>17</v>
      </c>
      <c r="B4" s="14" t="s">
        <v>307</v>
      </c>
      <c r="C4" s="14" t="s">
        <v>298</v>
      </c>
      <c r="D4" s="14" t="s">
        <v>308</v>
      </c>
      <c r="E4" s="14" t="s">
        <v>309</v>
      </c>
      <c r="F4" s="14" t="s">
        <v>301</v>
      </c>
      <c r="G4" s="15">
        <v>3689.5</v>
      </c>
      <c r="H4" s="15"/>
      <c r="I4" s="16">
        <v>3689.5</v>
      </c>
      <c r="J4" s="17" t="s">
        <v>310</v>
      </c>
      <c r="K4" s="73" t="s">
        <v>811</v>
      </c>
    </row>
    <row r="5" spans="1:11" ht="21.75" thickBot="1" x14ac:dyDescent="0.4">
      <c r="A5" s="9">
        <v>17</v>
      </c>
      <c r="B5" s="14" t="s">
        <v>311</v>
      </c>
      <c r="C5" s="14" t="s">
        <v>298</v>
      </c>
      <c r="D5" s="14" t="s">
        <v>262</v>
      </c>
      <c r="E5" s="14" t="s">
        <v>289</v>
      </c>
      <c r="F5" s="14" t="s">
        <v>301</v>
      </c>
      <c r="G5" s="15">
        <v>1432.64</v>
      </c>
      <c r="H5" s="15"/>
      <c r="I5" s="16">
        <v>1432.64</v>
      </c>
      <c r="J5" s="17" t="s">
        <v>312</v>
      </c>
      <c r="K5" s="73" t="s">
        <v>811</v>
      </c>
    </row>
    <row r="6" spans="1:11" ht="21.75" thickBot="1" x14ac:dyDescent="0.4">
      <c r="A6" s="9">
        <v>17</v>
      </c>
      <c r="B6" s="14" t="s">
        <v>313</v>
      </c>
      <c r="C6" s="14" t="s">
        <v>298</v>
      </c>
      <c r="D6" s="14" t="s">
        <v>299</v>
      </c>
      <c r="E6" s="14" t="s">
        <v>300</v>
      </c>
      <c r="F6" s="14" t="s">
        <v>263</v>
      </c>
      <c r="G6" s="15">
        <v>875.28</v>
      </c>
      <c r="H6" s="15">
        <v>271.35000000000002</v>
      </c>
      <c r="I6" s="16">
        <v>603.92999999999995</v>
      </c>
      <c r="J6" s="17" t="s">
        <v>302</v>
      </c>
      <c r="K6" s="73" t="s">
        <v>811</v>
      </c>
    </row>
    <row r="7" spans="1:11" ht="21.75" thickBot="1" x14ac:dyDescent="0.4">
      <c r="A7" s="9">
        <v>17</v>
      </c>
      <c r="B7" s="14" t="s">
        <v>313</v>
      </c>
      <c r="C7" s="14" t="s">
        <v>298</v>
      </c>
      <c r="D7" s="14" t="s">
        <v>299</v>
      </c>
      <c r="E7" s="14" t="s">
        <v>300</v>
      </c>
      <c r="F7" s="14" t="s">
        <v>263</v>
      </c>
      <c r="G7" s="15">
        <v>1755.83</v>
      </c>
      <c r="H7" s="15"/>
      <c r="I7" s="16">
        <v>1755.83</v>
      </c>
      <c r="J7" s="17" t="s">
        <v>302</v>
      </c>
      <c r="K7" s="73" t="s">
        <v>811</v>
      </c>
    </row>
    <row r="8" spans="1:11" ht="21.75" thickBot="1" x14ac:dyDescent="0.4">
      <c r="A8" s="9">
        <v>17</v>
      </c>
      <c r="B8" s="14" t="s">
        <v>314</v>
      </c>
      <c r="C8" s="14" t="s">
        <v>298</v>
      </c>
      <c r="D8" s="14" t="s">
        <v>304</v>
      </c>
      <c r="E8" s="14" t="s">
        <v>305</v>
      </c>
      <c r="F8" s="14" t="s">
        <v>263</v>
      </c>
      <c r="G8" s="15">
        <v>6396.42</v>
      </c>
      <c r="H8" s="15"/>
      <c r="I8" s="16">
        <v>6396.42</v>
      </c>
      <c r="J8" s="17" t="s">
        <v>315</v>
      </c>
      <c r="K8" s="73" t="s">
        <v>811</v>
      </c>
    </row>
    <row r="9" spans="1:11" ht="21.75" thickBot="1" x14ac:dyDescent="0.4">
      <c r="A9" s="9">
        <v>17</v>
      </c>
      <c r="B9" s="14" t="s">
        <v>314</v>
      </c>
      <c r="C9" s="14" t="s">
        <v>298</v>
      </c>
      <c r="D9" s="14" t="s">
        <v>304</v>
      </c>
      <c r="E9" s="14" t="s">
        <v>305</v>
      </c>
      <c r="F9" s="14" t="s">
        <v>263</v>
      </c>
      <c r="G9" s="15">
        <v>619.64</v>
      </c>
      <c r="H9" s="15"/>
      <c r="I9" s="16">
        <v>619.64</v>
      </c>
      <c r="J9" s="17" t="s">
        <v>315</v>
      </c>
      <c r="K9" s="73" t="s">
        <v>811</v>
      </c>
    </row>
    <row r="10" spans="1:11" ht="21.75" thickBot="1" x14ac:dyDescent="0.4">
      <c r="A10" s="9">
        <v>17</v>
      </c>
      <c r="B10" s="14" t="s">
        <v>316</v>
      </c>
      <c r="C10" s="14" t="s">
        <v>298</v>
      </c>
      <c r="D10" s="14" t="s">
        <v>308</v>
      </c>
      <c r="E10" s="14" t="s">
        <v>309</v>
      </c>
      <c r="F10" s="14" t="s">
        <v>263</v>
      </c>
      <c r="G10" s="15">
        <v>10198.58</v>
      </c>
      <c r="H10" s="15"/>
      <c r="I10" s="16">
        <v>10198.58</v>
      </c>
      <c r="J10" s="17" t="s">
        <v>310</v>
      </c>
      <c r="K10" s="73" t="s">
        <v>811</v>
      </c>
    </row>
    <row r="11" spans="1:11" ht="21.75" thickBot="1" x14ac:dyDescent="0.4">
      <c r="A11" s="9">
        <v>17</v>
      </c>
      <c r="B11" s="14" t="s">
        <v>316</v>
      </c>
      <c r="C11" s="14" t="s">
        <v>298</v>
      </c>
      <c r="D11" s="14" t="s">
        <v>308</v>
      </c>
      <c r="E11" s="14" t="s">
        <v>309</v>
      </c>
      <c r="F11" s="14" t="s">
        <v>263</v>
      </c>
      <c r="G11" s="15">
        <v>346.13</v>
      </c>
      <c r="H11" s="15"/>
      <c r="I11" s="16">
        <v>346.13</v>
      </c>
      <c r="J11" s="17" t="s">
        <v>310</v>
      </c>
      <c r="K11" s="73" t="s">
        <v>811</v>
      </c>
    </row>
    <row r="12" spans="1:11" ht="21.75" thickBot="1" x14ac:dyDescent="0.4">
      <c r="A12" s="9">
        <v>17</v>
      </c>
      <c r="B12" s="14" t="s">
        <v>317</v>
      </c>
      <c r="C12" s="14" t="s">
        <v>298</v>
      </c>
      <c r="D12" s="14" t="s">
        <v>262</v>
      </c>
      <c r="E12" s="14" t="s">
        <v>289</v>
      </c>
      <c r="F12" s="14" t="s">
        <v>263</v>
      </c>
      <c r="G12" s="15">
        <v>4372.5</v>
      </c>
      <c r="H12" s="15"/>
      <c r="I12" s="16">
        <v>4372.5</v>
      </c>
      <c r="J12" s="17" t="s">
        <v>312</v>
      </c>
      <c r="K12" s="73" t="s">
        <v>811</v>
      </c>
    </row>
    <row r="13" spans="1:11" ht="21.75" thickBot="1" x14ac:dyDescent="0.4">
      <c r="A13" s="9">
        <v>17</v>
      </c>
      <c r="B13" s="14" t="s">
        <v>317</v>
      </c>
      <c r="C13" s="14" t="s">
        <v>298</v>
      </c>
      <c r="D13" s="14" t="s">
        <v>262</v>
      </c>
      <c r="E13" s="14" t="s">
        <v>289</v>
      </c>
      <c r="F13" s="14" t="s">
        <v>263</v>
      </c>
      <c r="G13" s="15">
        <v>294.08999999999997</v>
      </c>
      <c r="H13" s="15"/>
      <c r="I13" s="16">
        <v>294.08999999999997</v>
      </c>
      <c r="J13" s="17" t="s">
        <v>312</v>
      </c>
      <c r="K13" s="73" t="s">
        <v>811</v>
      </c>
    </row>
    <row r="14" spans="1:11" ht="21.75" thickBot="1" x14ac:dyDescent="0.4">
      <c r="A14" s="9">
        <v>17</v>
      </c>
      <c r="B14" s="14" t="s">
        <v>319</v>
      </c>
      <c r="C14" s="14" t="s">
        <v>298</v>
      </c>
      <c r="D14" s="18">
        <v>42551</v>
      </c>
      <c r="E14" s="18">
        <v>42565</v>
      </c>
      <c r="F14" s="14" t="s">
        <v>320</v>
      </c>
      <c r="G14" s="15">
        <v>24.5</v>
      </c>
      <c r="H14" s="15"/>
      <c r="I14" s="16">
        <v>24.5</v>
      </c>
      <c r="J14" s="17" t="s">
        <v>321</v>
      </c>
      <c r="K14" s="73" t="s">
        <v>811</v>
      </c>
    </row>
    <row r="15" spans="1:11" ht="21.75" thickBot="1" x14ac:dyDescent="0.4">
      <c r="A15" s="9">
        <v>17</v>
      </c>
      <c r="B15" s="14" t="s">
        <v>322</v>
      </c>
      <c r="C15" s="14" t="s">
        <v>298</v>
      </c>
      <c r="D15" s="18">
        <v>42643</v>
      </c>
      <c r="E15" s="18">
        <v>42664</v>
      </c>
      <c r="F15" s="14" t="s">
        <v>320</v>
      </c>
      <c r="G15" s="15">
        <v>15.14</v>
      </c>
      <c r="H15" s="15"/>
      <c r="I15" s="16">
        <v>15.14</v>
      </c>
      <c r="J15" s="17" t="s">
        <v>323</v>
      </c>
      <c r="K15" s="73" t="s">
        <v>811</v>
      </c>
    </row>
    <row r="16" spans="1:11" ht="21.75" thickBot="1" x14ac:dyDescent="0.4">
      <c r="A16" s="9">
        <v>17</v>
      </c>
      <c r="B16" s="14" t="s">
        <v>324</v>
      </c>
      <c r="C16" s="14" t="s">
        <v>298</v>
      </c>
      <c r="D16" s="18">
        <v>42720</v>
      </c>
      <c r="E16" s="18">
        <v>42744</v>
      </c>
      <c r="F16" s="14" t="s">
        <v>244</v>
      </c>
      <c r="G16" s="15">
        <v>165.25</v>
      </c>
      <c r="H16" s="15"/>
      <c r="I16" s="16">
        <v>165.25</v>
      </c>
      <c r="J16" s="17" t="s">
        <v>245</v>
      </c>
      <c r="K16" s="73" t="s">
        <v>811</v>
      </c>
    </row>
    <row r="17" spans="1:11" ht="21.75" thickBot="1" x14ac:dyDescent="0.4">
      <c r="A17" s="9">
        <v>17</v>
      </c>
      <c r="B17" s="14" t="s">
        <v>325</v>
      </c>
      <c r="C17" s="14" t="s">
        <v>298</v>
      </c>
      <c r="D17" s="18">
        <v>42720</v>
      </c>
      <c r="E17" s="18">
        <v>42744</v>
      </c>
      <c r="F17" s="14" t="s">
        <v>244</v>
      </c>
      <c r="G17" s="15">
        <v>165.25</v>
      </c>
      <c r="H17" s="15"/>
      <c r="I17" s="16">
        <v>165.25</v>
      </c>
      <c r="J17" s="17" t="s">
        <v>245</v>
      </c>
      <c r="K17" s="73" t="s">
        <v>811</v>
      </c>
    </row>
    <row r="18" spans="1:11" ht="21.75" thickBot="1" x14ac:dyDescent="0.4">
      <c r="A18" s="9">
        <v>17</v>
      </c>
      <c r="B18" s="14" t="s">
        <v>326</v>
      </c>
      <c r="C18" s="14" t="s">
        <v>298</v>
      </c>
      <c r="D18" s="18">
        <v>42720</v>
      </c>
      <c r="E18" s="18">
        <v>42744</v>
      </c>
      <c r="F18" s="14" t="s">
        <v>244</v>
      </c>
      <c r="G18" s="15">
        <v>165.25</v>
      </c>
      <c r="H18" s="15"/>
      <c r="I18" s="16">
        <v>165.25</v>
      </c>
      <c r="J18" s="17" t="s">
        <v>245</v>
      </c>
      <c r="K18" s="73" t="s">
        <v>811</v>
      </c>
    </row>
    <row r="19" spans="1:11" ht="21.75" thickBot="1" x14ac:dyDescent="0.4">
      <c r="A19" s="9">
        <v>17</v>
      </c>
      <c r="B19" s="14" t="s">
        <v>327</v>
      </c>
      <c r="C19" s="14" t="s">
        <v>298</v>
      </c>
      <c r="D19" s="18">
        <v>42720</v>
      </c>
      <c r="E19" s="18">
        <v>42744</v>
      </c>
      <c r="F19" s="14" t="s">
        <v>244</v>
      </c>
      <c r="G19" s="15">
        <v>165.25</v>
      </c>
      <c r="H19" s="15"/>
      <c r="I19" s="16">
        <v>165.25</v>
      </c>
      <c r="J19" s="17" t="s">
        <v>245</v>
      </c>
      <c r="K19" s="73" t="s">
        <v>811</v>
      </c>
    </row>
    <row r="20" spans="1:11" ht="21.75" thickBot="1" x14ac:dyDescent="0.4">
      <c r="A20" s="9">
        <v>17</v>
      </c>
      <c r="B20" s="14" t="s">
        <v>327</v>
      </c>
      <c r="C20" s="14" t="s">
        <v>298</v>
      </c>
      <c r="D20" s="18">
        <v>42720</v>
      </c>
      <c r="E20" s="18">
        <v>42744</v>
      </c>
      <c r="F20" s="14" t="s">
        <v>244</v>
      </c>
      <c r="G20" s="15">
        <v>165.25</v>
      </c>
      <c r="H20" s="15"/>
      <c r="I20" s="16">
        <v>165.25</v>
      </c>
      <c r="J20" s="17" t="s">
        <v>245</v>
      </c>
      <c r="K20" s="73" t="s">
        <v>811</v>
      </c>
    </row>
    <row r="21" spans="1:11" ht="21.75" thickBot="1" x14ac:dyDescent="0.4">
      <c r="A21" s="9">
        <v>17</v>
      </c>
      <c r="B21" s="14" t="s">
        <v>328</v>
      </c>
      <c r="C21" s="14" t="s">
        <v>298</v>
      </c>
      <c r="D21" s="18">
        <v>42720</v>
      </c>
      <c r="E21" s="18">
        <v>42744</v>
      </c>
      <c r="F21" s="14" t="s">
        <v>244</v>
      </c>
      <c r="G21" s="15">
        <v>165.25</v>
      </c>
      <c r="H21" s="15"/>
      <c r="I21" s="16">
        <v>165.25</v>
      </c>
      <c r="J21" s="17" t="s">
        <v>245</v>
      </c>
      <c r="K21" s="73" t="s">
        <v>811</v>
      </c>
    </row>
    <row r="22" spans="1:11" ht="21.75" thickBot="1" x14ac:dyDescent="0.4">
      <c r="A22" s="9">
        <v>17</v>
      </c>
      <c r="B22" s="14" t="s">
        <v>329</v>
      </c>
      <c r="C22" s="14" t="s">
        <v>298</v>
      </c>
      <c r="D22" s="18">
        <v>42720</v>
      </c>
      <c r="E22" s="18">
        <v>42744</v>
      </c>
      <c r="F22" s="14" t="s">
        <v>244</v>
      </c>
      <c r="G22" s="15">
        <v>165.25</v>
      </c>
      <c r="H22" s="15"/>
      <c r="I22" s="16">
        <v>165.25</v>
      </c>
      <c r="J22" s="17" t="s">
        <v>245</v>
      </c>
      <c r="K22" s="73" t="s">
        <v>811</v>
      </c>
    </row>
    <row r="23" spans="1:11" ht="21.75" thickBot="1" x14ac:dyDescent="0.4">
      <c r="A23" s="9">
        <v>17</v>
      </c>
      <c r="B23" s="14" t="s">
        <v>330</v>
      </c>
      <c r="C23" s="14" t="s">
        <v>298</v>
      </c>
      <c r="D23" s="18">
        <v>42720</v>
      </c>
      <c r="E23" s="18">
        <v>42744</v>
      </c>
      <c r="F23" s="14" t="s">
        <v>244</v>
      </c>
      <c r="G23" s="15">
        <v>165.25</v>
      </c>
      <c r="H23" s="15"/>
      <c r="I23" s="16">
        <v>165.25</v>
      </c>
      <c r="J23" s="17" t="s">
        <v>245</v>
      </c>
      <c r="K23" s="73" t="s">
        <v>811</v>
      </c>
    </row>
    <row r="24" spans="1:11" ht="21.75" thickBot="1" x14ac:dyDescent="0.4">
      <c r="A24" s="9">
        <v>17</v>
      </c>
      <c r="B24" s="14" t="s">
        <v>331</v>
      </c>
      <c r="C24" s="14" t="s">
        <v>298</v>
      </c>
      <c r="D24" s="18">
        <v>42723</v>
      </c>
      <c r="E24" s="18">
        <v>42744</v>
      </c>
      <c r="F24" s="14" t="s">
        <v>244</v>
      </c>
      <c r="G24" s="15">
        <v>173.07</v>
      </c>
      <c r="H24" s="15"/>
      <c r="I24" s="16">
        <v>173.07</v>
      </c>
      <c r="J24" s="17" t="s">
        <v>245</v>
      </c>
      <c r="K24" s="73" t="s">
        <v>811</v>
      </c>
    </row>
    <row r="25" spans="1:11" ht="21.75" thickBot="1" x14ac:dyDescent="0.4">
      <c r="A25" s="9">
        <v>17</v>
      </c>
      <c r="B25" s="14" t="s">
        <v>332</v>
      </c>
      <c r="C25" s="14" t="s">
        <v>298</v>
      </c>
      <c r="D25" s="18">
        <v>42723</v>
      </c>
      <c r="E25" s="18">
        <v>42744</v>
      </c>
      <c r="F25" s="14" t="s">
        <v>244</v>
      </c>
      <c r="G25" s="15">
        <v>173.07</v>
      </c>
      <c r="H25" s="15"/>
      <c r="I25" s="16">
        <v>173.07</v>
      </c>
      <c r="J25" s="17" t="s">
        <v>245</v>
      </c>
      <c r="K25" s="73" t="s">
        <v>811</v>
      </c>
    </row>
    <row r="26" spans="1:11" ht="21.75" thickBot="1" x14ac:dyDescent="0.4">
      <c r="A26" s="9">
        <v>17</v>
      </c>
      <c r="B26" s="14" t="s">
        <v>333</v>
      </c>
      <c r="C26" s="14" t="s">
        <v>298</v>
      </c>
      <c r="D26" s="18">
        <v>42723</v>
      </c>
      <c r="E26" s="18">
        <v>42744</v>
      </c>
      <c r="F26" s="14" t="s">
        <v>244</v>
      </c>
      <c r="G26" s="15">
        <v>173.07</v>
      </c>
      <c r="H26" s="15"/>
      <c r="I26" s="16">
        <v>173.07</v>
      </c>
      <c r="J26" s="17" t="s">
        <v>245</v>
      </c>
      <c r="K26" s="73" t="s">
        <v>811</v>
      </c>
    </row>
    <row r="27" spans="1:11" ht="21.75" thickBot="1" x14ac:dyDescent="0.4">
      <c r="A27" s="9">
        <v>17</v>
      </c>
      <c r="B27" s="14" t="s">
        <v>334</v>
      </c>
      <c r="C27" s="14" t="s">
        <v>298</v>
      </c>
      <c r="D27" s="18">
        <v>42723</v>
      </c>
      <c r="E27" s="18">
        <v>42744</v>
      </c>
      <c r="F27" s="14" t="s">
        <v>244</v>
      </c>
      <c r="G27" s="15">
        <v>173.07</v>
      </c>
      <c r="H27" s="15"/>
      <c r="I27" s="16">
        <v>173.07</v>
      </c>
      <c r="J27" s="17" t="s">
        <v>245</v>
      </c>
      <c r="K27" s="73" t="s">
        <v>811</v>
      </c>
    </row>
    <row r="28" spans="1:11" ht="21.75" thickBot="1" x14ac:dyDescent="0.4">
      <c r="A28" s="9">
        <v>17</v>
      </c>
      <c r="B28" s="14" t="s">
        <v>335</v>
      </c>
      <c r="C28" s="14" t="s">
        <v>298</v>
      </c>
      <c r="D28" s="18">
        <v>42723</v>
      </c>
      <c r="E28" s="18">
        <v>42744</v>
      </c>
      <c r="F28" s="14" t="s">
        <v>244</v>
      </c>
      <c r="G28" s="15">
        <v>173.07</v>
      </c>
      <c r="H28" s="15"/>
      <c r="I28" s="16">
        <v>173.07</v>
      </c>
      <c r="J28" s="17" t="s">
        <v>245</v>
      </c>
      <c r="K28" s="73" t="s">
        <v>811</v>
      </c>
    </row>
    <row r="29" spans="1:11" ht="21.75" thickBot="1" x14ac:dyDescent="0.4">
      <c r="A29" s="9">
        <v>17</v>
      </c>
      <c r="B29" s="14" t="s">
        <v>336</v>
      </c>
      <c r="C29" s="14" t="s">
        <v>298</v>
      </c>
      <c r="D29" s="18">
        <v>42723</v>
      </c>
      <c r="E29" s="18">
        <v>42744</v>
      </c>
      <c r="F29" s="14" t="s">
        <v>244</v>
      </c>
      <c r="G29" s="15">
        <v>173.07</v>
      </c>
      <c r="H29" s="15"/>
      <c r="I29" s="16">
        <v>173.07</v>
      </c>
      <c r="J29" s="17" t="s">
        <v>245</v>
      </c>
      <c r="K29" s="73" t="s">
        <v>811</v>
      </c>
    </row>
    <row r="30" spans="1:11" ht="21.75" thickBot="1" x14ac:dyDescent="0.4">
      <c r="A30" s="9">
        <v>17</v>
      </c>
      <c r="B30" s="14" t="s">
        <v>337</v>
      </c>
      <c r="C30" s="14" t="s">
        <v>298</v>
      </c>
      <c r="D30" s="18">
        <v>42725</v>
      </c>
      <c r="E30" s="18">
        <v>42746</v>
      </c>
      <c r="F30" s="14" t="s">
        <v>244</v>
      </c>
      <c r="G30" s="15">
        <v>172.48</v>
      </c>
      <c r="H30" s="15"/>
      <c r="I30" s="16">
        <v>172.48</v>
      </c>
      <c r="J30" s="17" t="s">
        <v>245</v>
      </c>
      <c r="K30" s="73" t="s">
        <v>811</v>
      </c>
    </row>
    <row r="31" spans="1:11" ht="21.75" thickBot="1" x14ac:dyDescent="0.4">
      <c r="A31" s="9">
        <v>17</v>
      </c>
      <c r="B31" s="14" t="s">
        <v>338</v>
      </c>
      <c r="C31" s="14" t="s">
        <v>298</v>
      </c>
      <c r="D31" s="18">
        <v>42725</v>
      </c>
      <c r="E31" s="18">
        <v>42746</v>
      </c>
      <c r="F31" s="14" t="s">
        <v>244</v>
      </c>
      <c r="G31" s="15">
        <v>172.48</v>
      </c>
      <c r="H31" s="15"/>
      <c r="I31" s="16">
        <v>172.48</v>
      </c>
      <c r="J31" s="17" t="s">
        <v>245</v>
      </c>
      <c r="K31" s="73" t="s">
        <v>811</v>
      </c>
    </row>
    <row r="32" spans="1:11" ht="21.75" thickBot="1" x14ac:dyDescent="0.4">
      <c r="A32" s="25">
        <v>525</v>
      </c>
      <c r="B32" s="10" t="s">
        <v>339</v>
      </c>
      <c r="C32" s="10" t="s">
        <v>340</v>
      </c>
      <c r="D32" s="11">
        <v>42720</v>
      </c>
      <c r="E32" s="11">
        <v>42720</v>
      </c>
      <c r="F32" s="10" t="s">
        <v>244</v>
      </c>
      <c r="G32" s="12">
        <v>165.25</v>
      </c>
      <c r="H32" s="12"/>
      <c r="I32" s="16">
        <v>165.25</v>
      </c>
      <c r="J32" s="13" t="s">
        <v>341</v>
      </c>
      <c r="K32" s="73" t="s">
        <v>811</v>
      </c>
    </row>
    <row r="33" spans="1:11" ht="21.75" thickBot="1" x14ac:dyDescent="0.4">
      <c r="A33" s="20">
        <v>544</v>
      </c>
      <c r="B33" s="21" t="s">
        <v>723</v>
      </c>
      <c r="C33" s="21" t="s">
        <v>724</v>
      </c>
      <c r="D33" s="21" t="s">
        <v>725</v>
      </c>
      <c r="E33" s="21" t="s">
        <v>726</v>
      </c>
      <c r="F33" s="21" t="s">
        <v>177</v>
      </c>
      <c r="G33" s="22">
        <v>293.31</v>
      </c>
      <c r="H33" s="22">
        <v>7.57</v>
      </c>
      <c r="I33" s="23">
        <v>285.74</v>
      </c>
      <c r="J33" s="68"/>
      <c r="K33" s="73" t="s">
        <v>814</v>
      </c>
    </row>
    <row r="34" spans="1:11" ht="21.75" thickBot="1" x14ac:dyDescent="0.4">
      <c r="A34" s="20">
        <v>544</v>
      </c>
      <c r="B34" s="21" t="s">
        <v>727</v>
      </c>
      <c r="C34" s="21" t="s">
        <v>724</v>
      </c>
      <c r="D34" s="21" t="s">
        <v>728</v>
      </c>
      <c r="E34" s="21" t="s">
        <v>729</v>
      </c>
      <c r="F34" s="21" t="s">
        <v>177</v>
      </c>
      <c r="G34" s="22">
        <v>235.85</v>
      </c>
      <c r="H34" s="22"/>
      <c r="I34" s="23">
        <v>235.85</v>
      </c>
      <c r="J34" s="68"/>
      <c r="K34" s="73" t="s">
        <v>814</v>
      </c>
    </row>
    <row r="35" spans="1:11" ht="21.75" thickBot="1" x14ac:dyDescent="0.4">
      <c r="A35" s="20">
        <v>544</v>
      </c>
      <c r="B35" s="21" t="s">
        <v>730</v>
      </c>
      <c r="C35" s="21" t="s">
        <v>724</v>
      </c>
      <c r="D35" s="21" t="s">
        <v>579</v>
      </c>
      <c r="E35" s="21" t="s">
        <v>583</v>
      </c>
      <c r="F35" s="21" t="s">
        <v>177</v>
      </c>
      <c r="G35" s="22">
        <v>285.51</v>
      </c>
      <c r="H35" s="22"/>
      <c r="I35" s="23">
        <v>285.51</v>
      </c>
      <c r="J35" s="68"/>
      <c r="K35" s="73" t="s">
        <v>814</v>
      </c>
    </row>
    <row r="36" spans="1:11" ht="21.75" thickBot="1" x14ac:dyDescent="0.4">
      <c r="A36" s="20">
        <v>544</v>
      </c>
      <c r="B36" s="21" t="s">
        <v>731</v>
      </c>
      <c r="C36" s="21" t="s">
        <v>724</v>
      </c>
      <c r="D36" s="21" t="s">
        <v>721</v>
      </c>
      <c r="E36" s="21" t="s">
        <v>722</v>
      </c>
      <c r="F36" s="21" t="s">
        <v>177</v>
      </c>
      <c r="G36" s="22">
        <v>235.85</v>
      </c>
      <c r="H36" s="22"/>
      <c r="I36" s="23">
        <v>235.85</v>
      </c>
      <c r="J36" s="68"/>
      <c r="K36" s="73" t="s">
        <v>814</v>
      </c>
    </row>
    <row r="37" spans="1:11" ht="21.75" thickBot="1" x14ac:dyDescent="0.4">
      <c r="A37" s="20">
        <v>544</v>
      </c>
      <c r="B37" s="21" t="s">
        <v>576</v>
      </c>
      <c r="C37" s="21" t="s">
        <v>724</v>
      </c>
      <c r="D37" s="21" t="s">
        <v>732</v>
      </c>
      <c r="E37" s="21" t="s">
        <v>733</v>
      </c>
      <c r="F37" s="21" t="s">
        <v>177</v>
      </c>
      <c r="G37" s="22">
        <v>235.85</v>
      </c>
      <c r="H37" s="22"/>
      <c r="I37" s="23">
        <v>235.85</v>
      </c>
      <c r="J37" s="68"/>
      <c r="K37" s="73" t="s">
        <v>814</v>
      </c>
    </row>
    <row r="38" spans="1:11" ht="21.75" thickBot="1" x14ac:dyDescent="0.4">
      <c r="A38" s="20">
        <v>544</v>
      </c>
      <c r="B38" s="21" t="s">
        <v>734</v>
      </c>
      <c r="C38" s="21" t="s">
        <v>724</v>
      </c>
      <c r="D38" s="21" t="s">
        <v>735</v>
      </c>
      <c r="E38" s="21" t="s">
        <v>736</v>
      </c>
      <c r="F38" s="21" t="s">
        <v>177</v>
      </c>
      <c r="G38" s="22">
        <v>235.85</v>
      </c>
      <c r="H38" s="22"/>
      <c r="I38" s="23">
        <v>235.85</v>
      </c>
      <c r="J38" s="68"/>
      <c r="K38" s="73" t="s">
        <v>814</v>
      </c>
    </row>
    <row r="39" spans="1:11" ht="21.75" thickBot="1" x14ac:dyDescent="0.4">
      <c r="A39" s="20">
        <v>544</v>
      </c>
      <c r="B39" s="21" t="s">
        <v>737</v>
      </c>
      <c r="C39" s="21" t="s">
        <v>724</v>
      </c>
      <c r="D39" s="21" t="s">
        <v>738</v>
      </c>
      <c r="E39" s="21" t="s">
        <v>739</v>
      </c>
      <c r="F39" s="21" t="s">
        <v>740</v>
      </c>
      <c r="G39" s="22">
        <v>131.72999999999999</v>
      </c>
      <c r="H39" s="22"/>
      <c r="I39" s="23">
        <v>131.72999999999999</v>
      </c>
      <c r="J39" s="68"/>
      <c r="K39" s="73" t="s">
        <v>814</v>
      </c>
    </row>
    <row r="40" spans="1:11" ht="21.75" thickBot="1" x14ac:dyDescent="0.4">
      <c r="A40" s="20">
        <v>544</v>
      </c>
      <c r="B40" s="21" t="s">
        <v>741</v>
      </c>
      <c r="C40" s="21" t="s">
        <v>724</v>
      </c>
      <c r="D40" s="21" t="s">
        <v>304</v>
      </c>
      <c r="E40" s="21" t="s">
        <v>305</v>
      </c>
      <c r="F40" s="21" t="s">
        <v>320</v>
      </c>
      <c r="G40" s="22">
        <v>132.41</v>
      </c>
      <c r="H40" s="22"/>
      <c r="I40" s="23">
        <v>132.41</v>
      </c>
      <c r="J40" s="68"/>
      <c r="K40" s="73" t="s">
        <v>814</v>
      </c>
    </row>
    <row r="41" spans="1:11" ht="21.75" thickBot="1" x14ac:dyDescent="0.4">
      <c r="A41" s="20">
        <v>544</v>
      </c>
      <c r="B41" s="21" t="s">
        <v>742</v>
      </c>
      <c r="C41" s="21" t="s">
        <v>724</v>
      </c>
      <c r="D41" s="21" t="s">
        <v>308</v>
      </c>
      <c r="E41" s="21" t="s">
        <v>717</v>
      </c>
      <c r="F41" s="21" t="s">
        <v>320</v>
      </c>
      <c r="G41" s="22">
        <v>20.2</v>
      </c>
      <c r="H41" s="22">
        <v>7.0000000000000007E-2</v>
      </c>
      <c r="I41" s="23">
        <v>20.13</v>
      </c>
      <c r="J41" s="72"/>
      <c r="K41" s="73" t="s">
        <v>814</v>
      </c>
    </row>
    <row r="42" spans="1:11" ht="21.75" thickBot="1" x14ac:dyDescent="0.4">
      <c r="A42" s="9">
        <v>544</v>
      </c>
      <c r="B42" s="14" t="s">
        <v>342</v>
      </c>
      <c r="C42" s="21" t="s">
        <v>724</v>
      </c>
      <c r="D42" s="18">
        <v>42646</v>
      </c>
      <c r="E42" s="18">
        <v>42660</v>
      </c>
      <c r="F42" s="14" t="s">
        <v>318</v>
      </c>
      <c r="G42" s="15">
        <v>235.85</v>
      </c>
      <c r="H42" s="15"/>
      <c r="I42" s="16">
        <v>235.85</v>
      </c>
      <c r="J42" s="17" t="s">
        <v>343</v>
      </c>
      <c r="K42" s="73" t="s">
        <v>811</v>
      </c>
    </row>
    <row r="43" spans="1:11" ht="21.75" thickBot="1" x14ac:dyDescent="0.4">
      <c r="A43" s="9">
        <v>544</v>
      </c>
      <c r="B43" s="14" t="s">
        <v>344</v>
      </c>
      <c r="C43" s="21" t="s">
        <v>724</v>
      </c>
      <c r="D43" s="18">
        <v>42761</v>
      </c>
      <c r="E43" s="18">
        <v>42761</v>
      </c>
      <c r="F43" s="14" t="s">
        <v>320</v>
      </c>
      <c r="G43" s="15">
        <v>30.17</v>
      </c>
      <c r="H43" s="15"/>
      <c r="I43" s="16">
        <v>30.17</v>
      </c>
      <c r="J43" s="17" t="s">
        <v>345</v>
      </c>
      <c r="K43" s="73" t="s">
        <v>811</v>
      </c>
    </row>
    <row r="44" spans="1:11" ht="21.75" thickBot="1" x14ac:dyDescent="0.4">
      <c r="A44" s="9">
        <v>544</v>
      </c>
      <c r="B44" s="14" t="s">
        <v>346</v>
      </c>
      <c r="C44" s="21" t="s">
        <v>724</v>
      </c>
      <c r="D44" s="18">
        <v>42720</v>
      </c>
      <c r="E44" s="18">
        <v>42720</v>
      </c>
      <c r="F44" s="14" t="s">
        <v>244</v>
      </c>
      <c r="G44" s="15">
        <v>165.25</v>
      </c>
      <c r="H44" s="15"/>
      <c r="I44" s="16">
        <v>165.25</v>
      </c>
      <c r="J44" s="70" t="s">
        <v>265</v>
      </c>
      <c r="K44" s="73" t="s">
        <v>811</v>
      </c>
    </row>
    <row r="45" spans="1:11" ht="21.75" thickBot="1" x14ac:dyDescent="0.4">
      <c r="A45" s="9">
        <v>829</v>
      </c>
      <c r="B45" s="14" t="s">
        <v>347</v>
      </c>
      <c r="C45" s="14" t="s">
        <v>348</v>
      </c>
      <c r="D45" s="18">
        <v>42646</v>
      </c>
      <c r="E45" s="18">
        <v>42660</v>
      </c>
      <c r="F45" s="14" t="s">
        <v>318</v>
      </c>
      <c r="G45" s="15">
        <v>237.51</v>
      </c>
      <c r="H45" s="15">
        <v>141.77000000000001</v>
      </c>
      <c r="I45" s="16">
        <v>95.739999999999981</v>
      </c>
      <c r="J45" s="17" t="s">
        <v>343</v>
      </c>
      <c r="K45" s="73" t="s">
        <v>811</v>
      </c>
    </row>
    <row r="46" spans="1:11" ht="21.75" thickBot="1" x14ac:dyDescent="0.4">
      <c r="A46" s="9">
        <v>829</v>
      </c>
      <c r="B46" s="14" t="s">
        <v>349</v>
      </c>
      <c r="C46" s="14" t="s">
        <v>348</v>
      </c>
      <c r="D46" s="18">
        <v>42720</v>
      </c>
      <c r="E46" s="18">
        <v>42720</v>
      </c>
      <c r="F46" s="14" t="s">
        <v>244</v>
      </c>
      <c r="G46" s="15">
        <v>165.25</v>
      </c>
      <c r="H46" s="15"/>
      <c r="I46" s="16">
        <v>165.25</v>
      </c>
      <c r="J46" s="70" t="s">
        <v>265</v>
      </c>
      <c r="K46" s="73" t="s">
        <v>811</v>
      </c>
    </row>
    <row r="47" spans="1:11" ht="21.75" thickBot="1" x14ac:dyDescent="0.4">
      <c r="A47" s="9">
        <v>1152</v>
      </c>
      <c r="B47" s="14" t="s">
        <v>350</v>
      </c>
      <c r="C47" s="14" t="s">
        <v>351</v>
      </c>
      <c r="D47" s="18">
        <v>42720</v>
      </c>
      <c r="E47" s="18">
        <v>42744</v>
      </c>
      <c r="F47" s="14" t="s">
        <v>244</v>
      </c>
      <c r="G47" s="15">
        <v>165.25</v>
      </c>
      <c r="H47" s="15"/>
      <c r="I47" s="16">
        <v>165.25</v>
      </c>
      <c r="J47" s="17" t="s">
        <v>265</v>
      </c>
      <c r="K47" s="73" t="s">
        <v>811</v>
      </c>
    </row>
    <row r="48" spans="1:11" ht="21.75" thickBot="1" x14ac:dyDescent="0.4">
      <c r="A48" s="9">
        <v>1152</v>
      </c>
      <c r="B48" s="14" t="s">
        <v>352</v>
      </c>
      <c r="C48" s="14" t="s">
        <v>351</v>
      </c>
      <c r="D48" s="18">
        <v>42720</v>
      </c>
      <c r="E48" s="18">
        <v>42744</v>
      </c>
      <c r="F48" s="14" t="s">
        <v>244</v>
      </c>
      <c r="G48" s="15">
        <v>165.25</v>
      </c>
      <c r="H48" s="15"/>
      <c r="I48" s="16">
        <v>165.25</v>
      </c>
      <c r="J48" s="17" t="s">
        <v>265</v>
      </c>
      <c r="K48" s="73" t="s">
        <v>811</v>
      </c>
    </row>
    <row r="49" spans="1:11" ht="21.75" thickBot="1" x14ac:dyDescent="0.4">
      <c r="A49" s="9">
        <v>1152</v>
      </c>
      <c r="B49" s="14" t="s">
        <v>353</v>
      </c>
      <c r="C49" s="14" t="s">
        <v>351</v>
      </c>
      <c r="D49" s="18">
        <v>42720</v>
      </c>
      <c r="E49" s="18">
        <v>42744</v>
      </c>
      <c r="F49" s="14" t="s">
        <v>244</v>
      </c>
      <c r="G49" s="15">
        <v>165.25</v>
      </c>
      <c r="H49" s="15"/>
      <c r="I49" s="16">
        <v>165.25</v>
      </c>
      <c r="J49" s="17" t="s">
        <v>265</v>
      </c>
      <c r="K49" s="73" t="s">
        <v>811</v>
      </c>
    </row>
    <row r="50" spans="1:11" ht="21.75" thickBot="1" x14ac:dyDescent="0.4">
      <c r="A50" s="9">
        <v>1152</v>
      </c>
      <c r="B50" s="14" t="s">
        <v>354</v>
      </c>
      <c r="C50" s="14" t="s">
        <v>351</v>
      </c>
      <c r="D50" s="18">
        <v>42720</v>
      </c>
      <c r="E50" s="18">
        <v>42744</v>
      </c>
      <c r="F50" s="14" t="s">
        <v>244</v>
      </c>
      <c r="G50" s="15">
        <v>165.25</v>
      </c>
      <c r="H50" s="15"/>
      <c r="I50" s="16">
        <v>165.25</v>
      </c>
      <c r="J50" s="17" t="s">
        <v>265</v>
      </c>
      <c r="K50" s="73" t="s">
        <v>811</v>
      </c>
    </row>
    <row r="51" spans="1:11" ht="21.75" thickBot="1" x14ac:dyDescent="0.4">
      <c r="A51" s="9">
        <v>1152</v>
      </c>
      <c r="B51" s="14" t="s">
        <v>355</v>
      </c>
      <c r="C51" s="14" t="s">
        <v>351</v>
      </c>
      <c r="D51" s="18">
        <v>42720</v>
      </c>
      <c r="E51" s="18">
        <v>42744</v>
      </c>
      <c r="F51" s="14" t="s">
        <v>244</v>
      </c>
      <c r="G51" s="15">
        <v>165.25</v>
      </c>
      <c r="H51" s="15"/>
      <c r="I51" s="16">
        <v>165.25</v>
      </c>
      <c r="J51" s="17" t="s">
        <v>265</v>
      </c>
      <c r="K51" s="73" t="s">
        <v>811</v>
      </c>
    </row>
    <row r="52" spans="1:11" ht="21.75" thickBot="1" x14ac:dyDescent="0.4">
      <c r="A52" s="9">
        <v>1152</v>
      </c>
      <c r="B52" s="14" t="s">
        <v>356</v>
      </c>
      <c r="C52" s="14" t="s">
        <v>351</v>
      </c>
      <c r="D52" s="18">
        <v>42720</v>
      </c>
      <c r="E52" s="18">
        <v>42744</v>
      </c>
      <c r="F52" s="14" t="s">
        <v>244</v>
      </c>
      <c r="G52" s="15">
        <v>165.25</v>
      </c>
      <c r="H52" s="15"/>
      <c r="I52" s="16">
        <v>165.25</v>
      </c>
      <c r="J52" s="17" t="s">
        <v>265</v>
      </c>
      <c r="K52" s="73" t="s">
        <v>811</v>
      </c>
    </row>
    <row r="53" spans="1:11" ht="21.75" thickBot="1" x14ac:dyDescent="0.4">
      <c r="A53" s="9">
        <v>1152</v>
      </c>
      <c r="B53" s="14" t="s">
        <v>357</v>
      </c>
      <c r="C53" s="14" t="s">
        <v>351</v>
      </c>
      <c r="D53" s="18">
        <v>42720</v>
      </c>
      <c r="E53" s="18">
        <v>42744</v>
      </c>
      <c r="F53" s="14" t="s">
        <v>244</v>
      </c>
      <c r="G53" s="15">
        <v>165.25</v>
      </c>
      <c r="H53" s="15"/>
      <c r="I53" s="16">
        <v>165.25</v>
      </c>
      <c r="J53" s="17" t="s">
        <v>265</v>
      </c>
      <c r="K53" s="73" t="s">
        <v>811</v>
      </c>
    </row>
    <row r="54" spans="1:11" ht="21.75" thickBot="1" x14ac:dyDescent="0.4">
      <c r="A54" s="9">
        <v>1152</v>
      </c>
      <c r="B54" s="14" t="s">
        <v>358</v>
      </c>
      <c r="C54" s="14" t="s">
        <v>351</v>
      </c>
      <c r="D54" s="18">
        <v>42720</v>
      </c>
      <c r="E54" s="18">
        <v>42744</v>
      </c>
      <c r="F54" s="14" t="s">
        <v>244</v>
      </c>
      <c r="G54" s="15">
        <v>165.25</v>
      </c>
      <c r="H54" s="15"/>
      <c r="I54" s="16">
        <v>165.25</v>
      </c>
      <c r="J54" s="17" t="s">
        <v>265</v>
      </c>
      <c r="K54" s="73" t="s">
        <v>811</v>
      </c>
    </row>
    <row r="55" spans="1:11" ht="21.75" thickBot="1" x14ac:dyDescent="0.4">
      <c r="A55" s="9">
        <v>1152</v>
      </c>
      <c r="B55" s="14" t="s">
        <v>359</v>
      </c>
      <c r="C55" s="14" t="s">
        <v>351</v>
      </c>
      <c r="D55" s="18">
        <v>42720</v>
      </c>
      <c r="E55" s="18">
        <v>42744</v>
      </c>
      <c r="F55" s="14" t="s">
        <v>244</v>
      </c>
      <c r="G55" s="15">
        <v>165.25</v>
      </c>
      <c r="H55" s="15"/>
      <c r="I55" s="16">
        <v>165.25</v>
      </c>
      <c r="J55" s="17" t="s">
        <v>265</v>
      </c>
      <c r="K55" s="73" t="s">
        <v>811</v>
      </c>
    </row>
    <row r="56" spans="1:11" ht="21.75" thickBot="1" x14ac:dyDescent="0.4">
      <c r="A56" s="9">
        <v>1152</v>
      </c>
      <c r="B56" s="14" t="s">
        <v>360</v>
      </c>
      <c r="C56" s="14" t="s">
        <v>351</v>
      </c>
      <c r="D56" s="18">
        <v>42723</v>
      </c>
      <c r="E56" s="18">
        <v>42744</v>
      </c>
      <c r="F56" s="14" t="s">
        <v>244</v>
      </c>
      <c r="G56" s="15">
        <v>173.07</v>
      </c>
      <c r="H56" s="15"/>
      <c r="I56" s="16">
        <v>173.07</v>
      </c>
      <c r="J56" s="17" t="s">
        <v>245</v>
      </c>
      <c r="K56" s="73" t="s">
        <v>811</v>
      </c>
    </row>
    <row r="57" spans="1:11" ht="21.75" thickBot="1" x14ac:dyDescent="0.4">
      <c r="A57" s="9">
        <v>1152</v>
      </c>
      <c r="B57" s="14" t="s">
        <v>361</v>
      </c>
      <c r="C57" s="14" t="s">
        <v>351</v>
      </c>
      <c r="D57" s="18">
        <v>42723</v>
      </c>
      <c r="E57" s="18">
        <v>42744</v>
      </c>
      <c r="F57" s="14" t="s">
        <v>244</v>
      </c>
      <c r="G57" s="15">
        <v>173.07</v>
      </c>
      <c r="H57" s="15"/>
      <c r="I57" s="16">
        <v>173.07</v>
      </c>
      <c r="J57" s="17" t="s">
        <v>245</v>
      </c>
      <c r="K57" s="73" t="s">
        <v>811</v>
      </c>
    </row>
    <row r="58" spans="1:11" ht="21.75" thickBot="1" x14ac:dyDescent="0.4">
      <c r="A58" s="9">
        <v>1152</v>
      </c>
      <c r="B58" s="14" t="s">
        <v>362</v>
      </c>
      <c r="C58" s="14" t="s">
        <v>351</v>
      </c>
      <c r="D58" s="18">
        <v>42723</v>
      </c>
      <c r="E58" s="18">
        <v>42744</v>
      </c>
      <c r="F58" s="14" t="s">
        <v>244</v>
      </c>
      <c r="G58" s="15">
        <v>173.07</v>
      </c>
      <c r="H58" s="15"/>
      <c r="I58" s="16">
        <v>173.07</v>
      </c>
      <c r="J58" s="17" t="s">
        <v>245</v>
      </c>
      <c r="K58" s="73" t="s">
        <v>811</v>
      </c>
    </row>
    <row r="59" spans="1:11" ht="21.75" thickBot="1" x14ac:dyDescent="0.4">
      <c r="A59" s="9">
        <v>1152</v>
      </c>
      <c r="B59" s="14" t="s">
        <v>363</v>
      </c>
      <c r="C59" s="14" t="s">
        <v>351</v>
      </c>
      <c r="D59" s="18">
        <v>42723</v>
      </c>
      <c r="E59" s="18">
        <v>42744</v>
      </c>
      <c r="F59" s="14" t="s">
        <v>244</v>
      </c>
      <c r="G59" s="15">
        <v>173.07</v>
      </c>
      <c r="H59" s="15"/>
      <c r="I59" s="16">
        <v>173.07</v>
      </c>
      <c r="J59" s="17" t="s">
        <v>245</v>
      </c>
      <c r="K59" s="73" t="s">
        <v>811</v>
      </c>
    </row>
    <row r="60" spans="1:11" ht="21.75" thickBot="1" x14ac:dyDescent="0.4">
      <c r="A60" s="9">
        <v>1152</v>
      </c>
      <c r="B60" s="14" t="s">
        <v>364</v>
      </c>
      <c r="C60" s="14" t="s">
        <v>351</v>
      </c>
      <c r="D60" s="18">
        <v>42723</v>
      </c>
      <c r="E60" s="18">
        <v>42744</v>
      </c>
      <c r="F60" s="14" t="s">
        <v>244</v>
      </c>
      <c r="G60" s="15">
        <v>173.07</v>
      </c>
      <c r="H60" s="15"/>
      <c r="I60" s="16">
        <v>173.07</v>
      </c>
      <c r="J60" s="17" t="s">
        <v>245</v>
      </c>
      <c r="K60" s="73" t="s">
        <v>811</v>
      </c>
    </row>
    <row r="61" spans="1:11" ht="21.75" thickBot="1" x14ac:dyDescent="0.4">
      <c r="A61" s="9">
        <v>1152</v>
      </c>
      <c r="B61" s="14" t="s">
        <v>365</v>
      </c>
      <c r="C61" s="14" t="s">
        <v>351</v>
      </c>
      <c r="D61" s="18">
        <v>42723</v>
      </c>
      <c r="E61" s="18">
        <v>42744</v>
      </c>
      <c r="F61" s="14" t="s">
        <v>244</v>
      </c>
      <c r="G61" s="15">
        <v>173.07</v>
      </c>
      <c r="H61" s="15"/>
      <c r="I61" s="16">
        <v>173.07</v>
      </c>
      <c r="J61" s="17" t="s">
        <v>245</v>
      </c>
      <c r="K61" s="73" t="s">
        <v>811</v>
      </c>
    </row>
    <row r="62" spans="1:11" ht="21.75" thickBot="1" x14ac:dyDescent="0.4">
      <c r="A62" s="9">
        <v>1152</v>
      </c>
      <c r="B62" s="14" t="s">
        <v>366</v>
      </c>
      <c r="C62" s="14" t="s">
        <v>351</v>
      </c>
      <c r="D62" s="18">
        <v>42723</v>
      </c>
      <c r="E62" s="18">
        <v>42744</v>
      </c>
      <c r="F62" s="14" t="s">
        <v>244</v>
      </c>
      <c r="G62" s="15">
        <v>173.07</v>
      </c>
      <c r="H62" s="15"/>
      <c r="I62" s="16">
        <v>173.07</v>
      </c>
      <c r="J62" s="17" t="s">
        <v>245</v>
      </c>
      <c r="K62" s="73" t="s">
        <v>811</v>
      </c>
    </row>
    <row r="63" spans="1:11" ht="21.75" thickBot="1" x14ac:dyDescent="0.4">
      <c r="A63" s="9">
        <v>1152</v>
      </c>
      <c r="B63" s="14" t="s">
        <v>367</v>
      </c>
      <c r="C63" s="14" t="s">
        <v>351</v>
      </c>
      <c r="D63" s="18">
        <v>42723</v>
      </c>
      <c r="E63" s="18">
        <v>42744</v>
      </c>
      <c r="F63" s="14" t="s">
        <v>244</v>
      </c>
      <c r="G63" s="15">
        <v>173.07</v>
      </c>
      <c r="H63" s="15"/>
      <c r="I63" s="16">
        <v>173.07</v>
      </c>
      <c r="J63" s="17" t="s">
        <v>245</v>
      </c>
      <c r="K63" s="73" t="s">
        <v>811</v>
      </c>
    </row>
    <row r="64" spans="1:11" ht="21.75" thickBot="1" x14ac:dyDescent="0.4">
      <c r="A64" s="9">
        <v>1152</v>
      </c>
      <c r="B64" s="14" t="s">
        <v>783</v>
      </c>
      <c r="C64" s="14" t="s">
        <v>351</v>
      </c>
      <c r="D64" s="18">
        <v>42723</v>
      </c>
      <c r="E64" s="18">
        <v>42745</v>
      </c>
      <c r="F64" s="14" t="s">
        <v>244</v>
      </c>
      <c r="G64" s="15">
        <v>173.07</v>
      </c>
      <c r="H64" s="15"/>
      <c r="I64" s="16">
        <v>173.07</v>
      </c>
      <c r="J64" s="70" t="s">
        <v>245</v>
      </c>
      <c r="K64" s="73" t="s">
        <v>811</v>
      </c>
    </row>
    <row r="65" spans="1:11" ht="21.75" thickBot="1" x14ac:dyDescent="0.4">
      <c r="A65" s="20">
        <v>1197</v>
      </c>
      <c r="B65" s="21" t="s">
        <v>716</v>
      </c>
      <c r="C65" s="21" t="s">
        <v>178</v>
      </c>
      <c r="D65" s="21" t="s">
        <v>308</v>
      </c>
      <c r="E65" s="21" t="s">
        <v>717</v>
      </c>
      <c r="F65" s="21" t="s">
        <v>320</v>
      </c>
      <c r="G65" s="22">
        <v>12.75</v>
      </c>
      <c r="H65" s="22"/>
      <c r="I65" s="23">
        <v>12.75</v>
      </c>
      <c r="J65" s="68"/>
      <c r="K65" s="73" t="s">
        <v>814</v>
      </c>
    </row>
    <row r="66" spans="1:11" ht="21.75" thickBot="1" x14ac:dyDescent="0.4">
      <c r="A66" s="20">
        <v>1197</v>
      </c>
      <c r="B66" s="21" t="s">
        <v>718</v>
      </c>
      <c r="C66" s="21" t="s">
        <v>178</v>
      </c>
      <c r="D66" s="21" t="s">
        <v>214</v>
      </c>
      <c r="E66" s="21" t="s">
        <v>215</v>
      </c>
      <c r="F66" s="21" t="s">
        <v>320</v>
      </c>
      <c r="G66" s="22">
        <v>13.38</v>
      </c>
      <c r="H66" s="22"/>
      <c r="I66" s="23">
        <v>13.38</v>
      </c>
      <c r="J66" s="68"/>
      <c r="K66" s="73" t="s">
        <v>814</v>
      </c>
    </row>
    <row r="67" spans="1:11" ht="21.75" thickBot="1" x14ac:dyDescent="0.4">
      <c r="A67" s="20">
        <v>1197</v>
      </c>
      <c r="B67" s="21" t="s">
        <v>719</v>
      </c>
      <c r="C67" s="21" t="s">
        <v>178</v>
      </c>
      <c r="D67" s="21" t="s">
        <v>579</v>
      </c>
      <c r="E67" s="21" t="s">
        <v>583</v>
      </c>
      <c r="F67" s="21" t="s">
        <v>177</v>
      </c>
      <c r="G67" s="22">
        <v>261.75</v>
      </c>
      <c r="H67" s="22">
        <v>116.04</v>
      </c>
      <c r="I67" s="23">
        <v>145.70999999999998</v>
      </c>
      <c r="J67" s="68"/>
      <c r="K67" s="73" t="s">
        <v>814</v>
      </c>
    </row>
    <row r="68" spans="1:11" ht="21.75" thickBot="1" x14ac:dyDescent="0.4">
      <c r="A68" s="20">
        <v>1197</v>
      </c>
      <c r="B68" s="21" t="s">
        <v>720</v>
      </c>
      <c r="C68" s="21" t="s">
        <v>178</v>
      </c>
      <c r="D68" s="21" t="s">
        <v>721</v>
      </c>
      <c r="E68" s="21" t="s">
        <v>722</v>
      </c>
      <c r="F68" s="21" t="s">
        <v>177</v>
      </c>
      <c r="G68" s="22">
        <v>212.09</v>
      </c>
      <c r="H68" s="22"/>
      <c r="I68" s="23">
        <v>212.09</v>
      </c>
      <c r="J68" s="72"/>
      <c r="K68" s="73" t="s">
        <v>814</v>
      </c>
    </row>
    <row r="69" spans="1:11" ht="21.75" thickBot="1" x14ac:dyDescent="0.4">
      <c r="A69" s="20">
        <v>1197</v>
      </c>
      <c r="B69" s="21" t="s">
        <v>785</v>
      </c>
      <c r="C69" s="21" t="s">
        <v>178</v>
      </c>
      <c r="D69" s="21" t="s">
        <v>262</v>
      </c>
      <c r="E69" s="21" t="s">
        <v>626</v>
      </c>
      <c r="F69" s="21" t="s">
        <v>16</v>
      </c>
      <c r="G69" s="22">
        <v>12.17</v>
      </c>
      <c r="H69" s="22"/>
      <c r="I69" s="23">
        <v>12.17</v>
      </c>
      <c r="J69" s="68" t="s">
        <v>312</v>
      </c>
      <c r="K69" s="73" t="s">
        <v>811</v>
      </c>
    </row>
    <row r="70" spans="1:11" ht="21.75" thickBot="1" x14ac:dyDescent="0.4">
      <c r="A70" s="9">
        <v>1197</v>
      </c>
      <c r="B70" s="14" t="s">
        <v>368</v>
      </c>
      <c r="C70" s="14" t="s">
        <v>369</v>
      </c>
      <c r="D70" s="18">
        <v>42646</v>
      </c>
      <c r="E70" s="18">
        <v>42660</v>
      </c>
      <c r="F70" s="14" t="s">
        <v>318</v>
      </c>
      <c r="G70" s="15">
        <v>212.09</v>
      </c>
      <c r="H70" s="15"/>
      <c r="I70" s="16">
        <v>212.09</v>
      </c>
      <c r="J70" s="17" t="s">
        <v>343</v>
      </c>
      <c r="K70" s="73" t="s">
        <v>811</v>
      </c>
    </row>
    <row r="71" spans="1:11" ht="21.75" thickBot="1" x14ac:dyDescent="0.4">
      <c r="A71" s="9">
        <v>1198</v>
      </c>
      <c r="B71" s="14" t="s">
        <v>784</v>
      </c>
      <c r="C71" s="14" t="s">
        <v>369</v>
      </c>
      <c r="D71" s="18">
        <v>42720</v>
      </c>
      <c r="E71" s="18">
        <v>42720</v>
      </c>
      <c r="F71" s="14" t="s">
        <v>244</v>
      </c>
      <c r="G71" s="15">
        <v>165.25</v>
      </c>
      <c r="H71" s="15"/>
      <c r="I71" s="16">
        <v>165.25</v>
      </c>
      <c r="J71" s="70" t="s">
        <v>265</v>
      </c>
      <c r="K71" s="73" t="s">
        <v>811</v>
      </c>
    </row>
    <row r="72" spans="1:11" ht="21.75" thickBot="1" x14ac:dyDescent="0.4">
      <c r="A72" s="20">
        <v>1383</v>
      </c>
      <c r="B72" s="21" t="s">
        <v>577</v>
      </c>
      <c r="C72" s="21" t="s">
        <v>370</v>
      </c>
      <c r="D72" s="21" t="s">
        <v>578</v>
      </c>
      <c r="E72" s="21" t="s">
        <v>579</v>
      </c>
      <c r="F72" s="21" t="s">
        <v>9</v>
      </c>
      <c r="G72" s="22">
        <v>3777.18</v>
      </c>
      <c r="H72" s="22">
        <v>1127.1799999999998</v>
      </c>
      <c r="I72" s="23">
        <v>2650</v>
      </c>
      <c r="J72" s="68"/>
      <c r="K72" s="73" t="s">
        <v>814</v>
      </c>
    </row>
    <row r="73" spans="1:11" ht="21.75" thickBot="1" x14ac:dyDescent="0.4">
      <c r="A73" s="20">
        <v>1383</v>
      </c>
      <c r="B73" s="21" t="s">
        <v>580</v>
      </c>
      <c r="C73" s="21" t="s">
        <v>370</v>
      </c>
      <c r="D73" s="21" t="s">
        <v>579</v>
      </c>
      <c r="E73" s="21" t="s">
        <v>581</v>
      </c>
      <c r="F73" s="21" t="s">
        <v>9</v>
      </c>
      <c r="G73" s="22">
        <v>3769.42</v>
      </c>
      <c r="H73" s="22"/>
      <c r="I73" s="23">
        <v>3769.42</v>
      </c>
      <c r="J73" s="68"/>
      <c r="K73" s="73" t="s">
        <v>814</v>
      </c>
    </row>
    <row r="74" spans="1:11" ht="21.75" thickBot="1" x14ac:dyDescent="0.4">
      <c r="A74" s="20">
        <v>1383</v>
      </c>
      <c r="B74" s="21" t="s">
        <v>582</v>
      </c>
      <c r="C74" s="21" t="s">
        <v>370</v>
      </c>
      <c r="D74" s="21" t="s">
        <v>581</v>
      </c>
      <c r="E74" s="21" t="s">
        <v>583</v>
      </c>
      <c r="F74" s="21" t="s">
        <v>9</v>
      </c>
      <c r="G74" s="22">
        <v>3032.22</v>
      </c>
      <c r="H74" s="22"/>
      <c r="I74" s="23">
        <v>3032.22</v>
      </c>
      <c r="J74" s="68"/>
      <c r="K74" s="73" t="s">
        <v>814</v>
      </c>
    </row>
    <row r="75" spans="1:11" ht="21.75" thickBot="1" x14ac:dyDescent="0.4">
      <c r="A75" s="20">
        <v>1383</v>
      </c>
      <c r="B75" s="21" t="s">
        <v>584</v>
      </c>
      <c r="C75" s="21" t="s">
        <v>370</v>
      </c>
      <c r="D75" s="21" t="s">
        <v>578</v>
      </c>
      <c r="E75" s="21" t="s">
        <v>579</v>
      </c>
      <c r="F75" s="21" t="s">
        <v>585</v>
      </c>
      <c r="G75" s="22">
        <v>6213.84</v>
      </c>
      <c r="H75" s="22">
        <v>4463.84</v>
      </c>
      <c r="I75" s="23">
        <v>1750</v>
      </c>
      <c r="J75" s="68"/>
      <c r="K75" s="73" t="s">
        <v>814</v>
      </c>
    </row>
    <row r="76" spans="1:11" ht="21.75" thickBot="1" x14ac:dyDescent="0.4">
      <c r="A76" s="20">
        <v>1383</v>
      </c>
      <c r="B76" s="21" t="s">
        <v>586</v>
      </c>
      <c r="C76" s="21" t="s">
        <v>370</v>
      </c>
      <c r="D76" s="21" t="s">
        <v>587</v>
      </c>
      <c r="E76" s="21" t="s">
        <v>588</v>
      </c>
      <c r="F76" s="21" t="s">
        <v>585</v>
      </c>
      <c r="G76" s="22">
        <v>4331.55</v>
      </c>
      <c r="H76" s="22"/>
      <c r="I76" s="23">
        <v>4331.55</v>
      </c>
      <c r="J76" s="68"/>
      <c r="K76" s="73" t="s">
        <v>814</v>
      </c>
    </row>
    <row r="77" spans="1:11" ht="21.75" thickBot="1" x14ac:dyDescent="0.4">
      <c r="A77" s="20">
        <v>1383</v>
      </c>
      <c r="B77" s="21" t="s">
        <v>589</v>
      </c>
      <c r="C77" s="21" t="s">
        <v>370</v>
      </c>
      <c r="D77" s="21" t="s">
        <v>581</v>
      </c>
      <c r="E77" s="21" t="s">
        <v>583</v>
      </c>
      <c r="F77" s="21" t="s">
        <v>585</v>
      </c>
      <c r="G77" s="22">
        <v>3077.34</v>
      </c>
      <c r="H77" s="22">
        <v>800</v>
      </c>
      <c r="I77" s="23">
        <v>2277.34</v>
      </c>
      <c r="J77" s="68"/>
      <c r="K77" s="73" t="s">
        <v>814</v>
      </c>
    </row>
    <row r="78" spans="1:11" ht="21.75" thickBot="1" x14ac:dyDescent="0.4">
      <c r="A78" s="20">
        <v>1383</v>
      </c>
      <c r="B78" s="21" t="s">
        <v>590</v>
      </c>
      <c r="C78" s="21" t="s">
        <v>370</v>
      </c>
      <c r="D78" s="21" t="s">
        <v>591</v>
      </c>
      <c r="E78" s="21" t="s">
        <v>592</v>
      </c>
      <c r="F78" s="21" t="s">
        <v>585</v>
      </c>
      <c r="G78" s="22">
        <v>2812.8</v>
      </c>
      <c r="H78" s="22">
        <v>2361.75</v>
      </c>
      <c r="I78" s="23">
        <v>451.05000000000018</v>
      </c>
      <c r="J78" s="68"/>
      <c r="K78" s="73" t="s">
        <v>814</v>
      </c>
    </row>
    <row r="79" spans="1:11" ht="21.75" thickBot="1" x14ac:dyDescent="0.4">
      <c r="A79" s="20">
        <v>1383</v>
      </c>
      <c r="B79" s="21" t="s">
        <v>593</v>
      </c>
      <c r="C79" s="21" t="s">
        <v>370</v>
      </c>
      <c r="D79" s="21" t="s">
        <v>594</v>
      </c>
      <c r="E79" s="21" t="s">
        <v>595</v>
      </c>
      <c r="F79" s="21" t="s">
        <v>585</v>
      </c>
      <c r="G79" s="22">
        <v>4588.32</v>
      </c>
      <c r="H79" s="22"/>
      <c r="I79" s="23">
        <v>4588.32</v>
      </c>
      <c r="J79" s="71"/>
      <c r="K79" s="73" t="s">
        <v>814</v>
      </c>
    </row>
    <row r="80" spans="1:11" ht="21.75" thickBot="1" x14ac:dyDescent="0.4">
      <c r="A80" s="9">
        <v>1500</v>
      </c>
      <c r="B80" s="14" t="s">
        <v>371</v>
      </c>
      <c r="C80" s="14" t="s">
        <v>372</v>
      </c>
      <c r="D80" s="18">
        <v>42720</v>
      </c>
      <c r="E80" s="18">
        <v>42744</v>
      </c>
      <c r="F80" s="14" t="s">
        <v>244</v>
      </c>
      <c r="G80" s="15">
        <v>165.25</v>
      </c>
      <c r="H80" s="15"/>
      <c r="I80" s="16">
        <v>165.25</v>
      </c>
      <c r="J80" s="17" t="s">
        <v>265</v>
      </c>
      <c r="K80" s="73" t="s">
        <v>811</v>
      </c>
    </row>
    <row r="81" spans="1:11" ht="21.75" thickBot="1" x14ac:dyDescent="0.4">
      <c r="A81" s="9">
        <v>1500</v>
      </c>
      <c r="B81" s="38" t="s">
        <v>373</v>
      </c>
      <c r="C81" s="14" t="s">
        <v>372</v>
      </c>
      <c r="D81" s="39">
        <v>42720</v>
      </c>
      <c r="E81" s="39">
        <v>42744</v>
      </c>
      <c r="F81" s="38" t="s">
        <v>244</v>
      </c>
      <c r="G81" s="40">
        <v>165.25</v>
      </c>
      <c r="H81" s="40"/>
      <c r="I81" s="62">
        <v>165.25</v>
      </c>
      <c r="J81" s="50" t="s">
        <v>265</v>
      </c>
      <c r="K81" s="73" t="s">
        <v>811</v>
      </c>
    </row>
    <row r="82" spans="1:11" ht="21.75" thickBot="1" x14ac:dyDescent="0.4">
      <c r="A82" s="9">
        <v>1500</v>
      </c>
      <c r="B82" s="38" t="s">
        <v>374</v>
      </c>
      <c r="C82" s="14" t="s">
        <v>372</v>
      </c>
      <c r="D82" s="39">
        <v>42723</v>
      </c>
      <c r="E82" s="39">
        <v>42744</v>
      </c>
      <c r="F82" s="38" t="s">
        <v>244</v>
      </c>
      <c r="G82" s="40">
        <v>173.07</v>
      </c>
      <c r="H82" s="40"/>
      <c r="I82" s="62">
        <v>173.07</v>
      </c>
      <c r="J82" s="50" t="s">
        <v>265</v>
      </c>
      <c r="K82" s="73" t="s">
        <v>811</v>
      </c>
    </row>
    <row r="83" spans="1:11" ht="21.75" thickBot="1" x14ac:dyDescent="0.4">
      <c r="A83" s="9">
        <v>1500</v>
      </c>
      <c r="B83" s="38" t="s">
        <v>375</v>
      </c>
      <c r="C83" s="14" t="s">
        <v>372</v>
      </c>
      <c r="D83" s="39">
        <v>42723</v>
      </c>
      <c r="E83" s="39">
        <v>42744</v>
      </c>
      <c r="F83" s="38" t="s">
        <v>244</v>
      </c>
      <c r="G83" s="40">
        <v>173.07</v>
      </c>
      <c r="H83" s="40"/>
      <c r="I83" s="62">
        <v>173.07</v>
      </c>
      <c r="J83" s="50" t="s">
        <v>265</v>
      </c>
      <c r="K83" s="73" t="s">
        <v>811</v>
      </c>
    </row>
    <row r="84" spans="1:11" ht="21.75" thickBot="1" x14ac:dyDescent="0.4">
      <c r="A84" s="9">
        <v>1500</v>
      </c>
      <c r="B84" s="38" t="s">
        <v>376</v>
      </c>
      <c r="C84" s="14" t="s">
        <v>372</v>
      </c>
      <c r="D84" s="39">
        <v>42723</v>
      </c>
      <c r="E84" s="39">
        <v>42744</v>
      </c>
      <c r="F84" s="38" t="s">
        <v>244</v>
      </c>
      <c r="G84" s="40">
        <v>173.07</v>
      </c>
      <c r="H84" s="40"/>
      <c r="I84" s="62">
        <v>173.07</v>
      </c>
      <c r="J84" s="50" t="s">
        <v>265</v>
      </c>
      <c r="K84" s="73" t="s">
        <v>811</v>
      </c>
    </row>
    <row r="85" spans="1:11" ht="21.75" thickBot="1" x14ac:dyDescent="0.4">
      <c r="A85" s="9">
        <v>1500</v>
      </c>
      <c r="B85" s="38" t="s">
        <v>377</v>
      </c>
      <c r="C85" s="14" t="s">
        <v>372</v>
      </c>
      <c r="D85" s="39">
        <v>42723</v>
      </c>
      <c r="E85" s="39">
        <v>42744</v>
      </c>
      <c r="F85" s="38" t="s">
        <v>244</v>
      </c>
      <c r="G85" s="40">
        <v>173.07</v>
      </c>
      <c r="H85" s="40"/>
      <c r="I85" s="62">
        <v>173.07</v>
      </c>
      <c r="J85" s="77" t="s">
        <v>265</v>
      </c>
      <c r="K85" s="73" t="s">
        <v>811</v>
      </c>
    </row>
    <row r="86" spans="1:11" ht="21.75" thickBot="1" x14ac:dyDescent="0.4">
      <c r="A86" s="41">
        <v>1516</v>
      </c>
      <c r="B86" s="14" t="s">
        <v>378</v>
      </c>
      <c r="C86" s="10" t="s">
        <v>379</v>
      </c>
      <c r="D86" s="18">
        <v>42720</v>
      </c>
      <c r="E86" s="18">
        <v>42727</v>
      </c>
      <c r="F86" s="14" t="s">
        <v>244</v>
      </c>
      <c r="G86" s="15">
        <v>165.25</v>
      </c>
      <c r="H86" s="15"/>
      <c r="I86" s="16">
        <v>165.25</v>
      </c>
      <c r="J86" s="17" t="s">
        <v>265</v>
      </c>
      <c r="K86" s="73" t="s">
        <v>811</v>
      </c>
    </row>
    <row r="87" spans="1:11" ht="21.75" thickBot="1" x14ac:dyDescent="0.4">
      <c r="A87" s="41">
        <v>1516</v>
      </c>
      <c r="B87" s="14" t="s">
        <v>380</v>
      </c>
      <c r="C87" s="10" t="s">
        <v>379</v>
      </c>
      <c r="D87" s="18">
        <v>42720</v>
      </c>
      <c r="E87" s="18">
        <v>42727</v>
      </c>
      <c r="F87" s="14" t="s">
        <v>244</v>
      </c>
      <c r="G87" s="15">
        <v>165.25</v>
      </c>
      <c r="H87" s="15"/>
      <c r="I87" s="16">
        <v>165.25</v>
      </c>
      <c r="J87" s="17" t="s">
        <v>265</v>
      </c>
      <c r="K87" s="73" t="s">
        <v>811</v>
      </c>
    </row>
    <row r="88" spans="1:11" ht="21.75" thickBot="1" x14ac:dyDescent="0.4">
      <c r="A88" s="41">
        <v>1516</v>
      </c>
      <c r="B88" s="14" t="s">
        <v>381</v>
      </c>
      <c r="C88" s="10" t="s">
        <v>379</v>
      </c>
      <c r="D88" s="18">
        <v>42720</v>
      </c>
      <c r="E88" s="18">
        <v>42727</v>
      </c>
      <c r="F88" s="14" t="s">
        <v>244</v>
      </c>
      <c r="G88" s="15">
        <v>165.25</v>
      </c>
      <c r="H88" s="15"/>
      <c r="I88" s="16">
        <v>165.25</v>
      </c>
      <c r="J88" s="17" t="s">
        <v>265</v>
      </c>
      <c r="K88" s="73" t="s">
        <v>811</v>
      </c>
    </row>
    <row r="89" spans="1:11" ht="21.75" thickBot="1" x14ac:dyDescent="0.4">
      <c r="A89" s="41">
        <v>1516</v>
      </c>
      <c r="B89" s="14" t="s">
        <v>382</v>
      </c>
      <c r="C89" s="10" t="s">
        <v>379</v>
      </c>
      <c r="D89" s="18">
        <v>42720</v>
      </c>
      <c r="E89" s="18">
        <v>42727</v>
      </c>
      <c r="F89" s="14" t="s">
        <v>244</v>
      </c>
      <c r="G89" s="15">
        <v>165.25</v>
      </c>
      <c r="H89" s="15"/>
      <c r="I89" s="16">
        <v>165.25</v>
      </c>
      <c r="J89" s="17" t="s">
        <v>265</v>
      </c>
      <c r="K89" s="73" t="s">
        <v>811</v>
      </c>
    </row>
    <row r="90" spans="1:11" ht="21.75" thickBot="1" x14ac:dyDescent="0.4">
      <c r="A90" s="41">
        <v>1516</v>
      </c>
      <c r="B90" s="14" t="s">
        <v>383</v>
      </c>
      <c r="C90" s="10" t="s">
        <v>379</v>
      </c>
      <c r="D90" s="18">
        <v>42720</v>
      </c>
      <c r="E90" s="18">
        <v>42727</v>
      </c>
      <c r="F90" s="14" t="s">
        <v>244</v>
      </c>
      <c r="G90" s="15">
        <v>165.25</v>
      </c>
      <c r="H90" s="15"/>
      <c r="I90" s="16">
        <v>165.25</v>
      </c>
      <c r="J90" s="17" t="s">
        <v>265</v>
      </c>
      <c r="K90" s="73" t="s">
        <v>811</v>
      </c>
    </row>
    <row r="91" spans="1:11" ht="21.75" thickBot="1" x14ac:dyDescent="0.4">
      <c r="A91" s="41">
        <v>1516</v>
      </c>
      <c r="B91" s="14" t="s">
        <v>384</v>
      </c>
      <c r="C91" s="10" t="s">
        <v>379</v>
      </c>
      <c r="D91" s="18">
        <v>42720</v>
      </c>
      <c r="E91" s="18">
        <v>42727</v>
      </c>
      <c r="F91" s="14" t="s">
        <v>244</v>
      </c>
      <c r="G91" s="15">
        <v>165.25</v>
      </c>
      <c r="H91" s="15"/>
      <c r="I91" s="16">
        <v>165.25</v>
      </c>
      <c r="J91" s="17" t="s">
        <v>265</v>
      </c>
      <c r="K91" s="73" t="s">
        <v>811</v>
      </c>
    </row>
    <row r="92" spans="1:11" ht="21.75" thickBot="1" x14ac:dyDescent="0.4">
      <c r="A92" s="41">
        <v>1516</v>
      </c>
      <c r="B92" s="14" t="s">
        <v>385</v>
      </c>
      <c r="C92" s="10" t="s">
        <v>379</v>
      </c>
      <c r="D92" s="18">
        <v>42720</v>
      </c>
      <c r="E92" s="18">
        <v>42727</v>
      </c>
      <c r="F92" s="14" t="s">
        <v>244</v>
      </c>
      <c r="G92" s="15">
        <v>165.25</v>
      </c>
      <c r="H92" s="15"/>
      <c r="I92" s="16">
        <v>165.25</v>
      </c>
      <c r="J92" s="17" t="s">
        <v>265</v>
      </c>
      <c r="K92" s="73" t="s">
        <v>811</v>
      </c>
    </row>
    <row r="93" spans="1:11" ht="21.75" thickBot="1" x14ac:dyDescent="0.4">
      <c r="A93" s="41">
        <v>1516</v>
      </c>
      <c r="B93" s="14" t="s">
        <v>386</v>
      </c>
      <c r="C93" s="10" t="s">
        <v>379</v>
      </c>
      <c r="D93" s="18">
        <v>42720</v>
      </c>
      <c r="E93" s="18">
        <v>42727</v>
      </c>
      <c r="F93" s="14" t="s">
        <v>244</v>
      </c>
      <c r="G93" s="15">
        <v>165.25</v>
      </c>
      <c r="H93" s="15"/>
      <c r="I93" s="16">
        <v>165.25</v>
      </c>
      <c r="J93" s="17" t="s">
        <v>265</v>
      </c>
      <c r="K93" s="73" t="s">
        <v>811</v>
      </c>
    </row>
    <row r="94" spans="1:11" ht="21.75" thickBot="1" x14ac:dyDescent="0.4">
      <c r="A94" s="41">
        <v>1516</v>
      </c>
      <c r="B94" s="14" t="s">
        <v>387</v>
      </c>
      <c r="C94" s="10" t="s">
        <v>379</v>
      </c>
      <c r="D94" s="18">
        <v>42720</v>
      </c>
      <c r="E94" s="18">
        <v>42727</v>
      </c>
      <c r="F94" s="14" t="s">
        <v>244</v>
      </c>
      <c r="G94" s="15">
        <v>165.25</v>
      </c>
      <c r="H94" s="15"/>
      <c r="I94" s="16">
        <v>165.25</v>
      </c>
      <c r="J94" s="17" t="s">
        <v>265</v>
      </c>
      <c r="K94" s="73" t="s">
        <v>811</v>
      </c>
    </row>
    <row r="95" spans="1:11" ht="21.75" thickBot="1" x14ac:dyDescent="0.4">
      <c r="A95" s="41">
        <v>1516</v>
      </c>
      <c r="B95" s="14" t="s">
        <v>388</v>
      </c>
      <c r="C95" s="10" t="s">
        <v>379</v>
      </c>
      <c r="D95" s="18">
        <v>42723</v>
      </c>
      <c r="E95" s="18">
        <v>42731</v>
      </c>
      <c r="F95" s="14" t="s">
        <v>244</v>
      </c>
      <c r="G95" s="15">
        <v>173.07</v>
      </c>
      <c r="H95" s="15"/>
      <c r="I95" s="16">
        <v>173.07</v>
      </c>
      <c r="J95" s="17" t="s">
        <v>276</v>
      </c>
      <c r="K95" s="73" t="s">
        <v>811</v>
      </c>
    </row>
    <row r="96" spans="1:11" ht="21.75" thickBot="1" x14ac:dyDescent="0.4">
      <c r="A96" s="41">
        <v>1516</v>
      </c>
      <c r="B96" s="14" t="s">
        <v>389</v>
      </c>
      <c r="C96" s="10" t="s">
        <v>379</v>
      </c>
      <c r="D96" s="18">
        <v>42723</v>
      </c>
      <c r="E96" s="18">
        <v>42731</v>
      </c>
      <c r="F96" s="14" t="s">
        <v>244</v>
      </c>
      <c r="G96" s="15">
        <v>173.07</v>
      </c>
      <c r="H96" s="15"/>
      <c r="I96" s="16">
        <v>173.07</v>
      </c>
      <c r="J96" s="17" t="s">
        <v>276</v>
      </c>
      <c r="K96" s="73" t="s">
        <v>811</v>
      </c>
    </row>
    <row r="97" spans="1:11" ht="21.75" thickBot="1" x14ac:dyDescent="0.4">
      <c r="A97" s="41">
        <v>1516</v>
      </c>
      <c r="B97" s="14" t="s">
        <v>390</v>
      </c>
      <c r="C97" s="10" t="s">
        <v>379</v>
      </c>
      <c r="D97" s="18">
        <v>42723</v>
      </c>
      <c r="E97" s="18">
        <v>42731</v>
      </c>
      <c r="F97" s="14" t="s">
        <v>244</v>
      </c>
      <c r="G97" s="15">
        <v>173.07</v>
      </c>
      <c r="H97" s="15"/>
      <c r="I97" s="16">
        <v>173.07</v>
      </c>
      <c r="J97" s="17" t="s">
        <v>276</v>
      </c>
      <c r="K97" s="73" t="s">
        <v>811</v>
      </c>
    </row>
    <row r="98" spans="1:11" ht="21.75" thickBot="1" x14ac:dyDescent="0.4">
      <c r="A98" s="41">
        <v>1516</v>
      </c>
      <c r="B98" s="14" t="s">
        <v>391</v>
      </c>
      <c r="C98" s="10" t="s">
        <v>379</v>
      </c>
      <c r="D98" s="18">
        <v>42723</v>
      </c>
      <c r="E98" s="18">
        <v>42731</v>
      </c>
      <c r="F98" s="14" t="s">
        <v>244</v>
      </c>
      <c r="G98" s="15">
        <v>173.07</v>
      </c>
      <c r="H98" s="15"/>
      <c r="I98" s="16">
        <v>173.07</v>
      </c>
      <c r="J98" s="17" t="s">
        <v>276</v>
      </c>
      <c r="K98" s="73" t="s">
        <v>811</v>
      </c>
    </row>
    <row r="99" spans="1:11" ht="21.75" thickBot="1" x14ac:dyDescent="0.4">
      <c r="A99" s="41">
        <v>1516</v>
      </c>
      <c r="B99" s="14" t="s">
        <v>392</v>
      </c>
      <c r="C99" s="10" t="s">
        <v>379</v>
      </c>
      <c r="D99" s="18">
        <v>42723</v>
      </c>
      <c r="E99" s="18">
        <v>42731</v>
      </c>
      <c r="F99" s="14" t="s">
        <v>244</v>
      </c>
      <c r="G99" s="15">
        <v>173.07</v>
      </c>
      <c r="H99" s="15"/>
      <c r="I99" s="16">
        <v>173.07</v>
      </c>
      <c r="J99" s="17" t="s">
        <v>276</v>
      </c>
      <c r="K99" s="73" t="s">
        <v>811</v>
      </c>
    </row>
    <row r="100" spans="1:11" ht="21.75" thickBot="1" x14ac:dyDescent="0.4">
      <c r="A100" s="41">
        <v>1516</v>
      </c>
      <c r="B100" s="14" t="s">
        <v>393</v>
      </c>
      <c r="C100" s="10" t="s">
        <v>379</v>
      </c>
      <c r="D100" s="18">
        <v>42723</v>
      </c>
      <c r="E100" s="18">
        <v>42731</v>
      </c>
      <c r="F100" s="14" t="s">
        <v>244</v>
      </c>
      <c r="G100" s="15">
        <v>173.07</v>
      </c>
      <c r="H100" s="15"/>
      <c r="I100" s="16">
        <v>173.07</v>
      </c>
      <c r="J100" s="17" t="s">
        <v>276</v>
      </c>
      <c r="K100" s="73" t="s">
        <v>811</v>
      </c>
    </row>
    <row r="101" spans="1:11" ht="21.75" thickBot="1" x14ac:dyDescent="0.4">
      <c r="A101" s="41">
        <v>1516</v>
      </c>
      <c r="B101" s="14" t="s">
        <v>394</v>
      </c>
      <c r="C101" s="10" t="s">
        <v>379</v>
      </c>
      <c r="D101" s="18">
        <v>42723</v>
      </c>
      <c r="E101" s="18">
        <v>42731</v>
      </c>
      <c r="F101" s="14" t="s">
        <v>244</v>
      </c>
      <c r="G101" s="15">
        <v>173.07</v>
      </c>
      <c r="H101" s="15"/>
      <c r="I101" s="16">
        <v>173.07</v>
      </c>
      <c r="J101" s="17" t="s">
        <v>276</v>
      </c>
      <c r="K101" s="73" t="s">
        <v>811</v>
      </c>
    </row>
    <row r="102" spans="1:11" ht="21.75" thickBot="1" x14ac:dyDescent="0.4">
      <c r="A102" s="41">
        <v>1516</v>
      </c>
      <c r="B102" s="14" t="s">
        <v>395</v>
      </c>
      <c r="C102" s="10" t="s">
        <v>379</v>
      </c>
      <c r="D102" s="18">
        <v>42723</v>
      </c>
      <c r="E102" s="18">
        <v>42731</v>
      </c>
      <c r="F102" s="14" t="s">
        <v>244</v>
      </c>
      <c r="G102" s="15">
        <v>173.07</v>
      </c>
      <c r="H102" s="15"/>
      <c r="I102" s="16">
        <v>173.07</v>
      </c>
      <c r="J102" s="17" t="s">
        <v>276</v>
      </c>
      <c r="K102" s="73" t="s">
        <v>811</v>
      </c>
    </row>
    <row r="103" spans="1:11" ht="21.75" thickBot="1" x14ac:dyDescent="0.4">
      <c r="A103" s="41">
        <v>1516</v>
      </c>
      <c r="B103" s="14" t="s">
        <v>396</v>
      </c>
      <c r="C103" s="10" t="s">
        <v>379</v>
      </c>
      <c r="D103" s="18">
        <v>42723</v>
      </c>
      <c r="E103" s="18">
        <v>42731</v>
      </c>
      <c r="F103" s="14" t="s">
        <v>244</v>
      </c>
      <c r="G103" s="15">
        <v>173.07</v>
      </c>
      <c r="H103" s="15"/>
      <c r="I103" s="16">
        <v>173.07</v>
      </c>
      <c r="J103" s="17" t="s">
        <v>276</v>
      </c>
      <c r="K103" s="73" t="s">
        <v>811</v>
      </c>
    </row>
    <row r="104" spans="1:11" ht="21.75" thickBot="1" x14ac:dyDescent="0.4">
      <c r="A104" s="41">
        <v>1516</v>
      </c>
      <c r="B104" s="14" t="s">
        <v>397</v>
      </c>
      <c r="C104" s="10" t="s">
        <v>379</v>
      </c>
      <c r="D104" s="18">
        <v>42723</v>
      </c>
      <c r="E104" s="18">
        <v>42731</v>
      </c>
      <c r="F104" s="14" t="s">
        <v>244</v>
      </c>
      <c r="G104" s="15">
        <v>173.07</v>
      </c>
      <c r="H104" s="15"/>
      <c r="I104" s="16">
        <v>173.07</v>
      </c>
      <c r="J104" s="17" t="s">
        <v>276</v>
      </c>
      <c r="K104" s="73" t="s">
        <v>811</v>
      </c>
    </row>
    <row r="105" spans="1:11" ht="21.75" thickBot="1" x14ac:dyDescent="0.4">
      <c r="A105" s="41">
        <v>1516</v>
      </c>
      <c r="B105" s="14" t="s">
        <v>398</v>
      </c>
      <c r="C105" s="10" t="s">
        <v>379</v>
      </c>
      <c r="D105" s="18">
        <v>42723</v>
      </c>
      <c r="E105" s="18">
        <v>42731</v>
      </c>
      <c r="F105" s="14" t="s">
        <v>244</v>
      </c>
      <c r="G105" s="15">
        <v>173.07</v>
      </c>
      <c r="H105" s="15"/>
      <c r="I105" s="16">
        <v>173.07</v>
      </c>
      <c r="J105" s="70" t="s">
        <v>276</v>
      </c>
      <c r="K105" s="73" t="s">
        <v>811</v>
      </c>
    </row>
    <row r="106" spans="1:11" ht="21.75" thickBot="1" x14ac:dyDescent="0.4">
      <c r="A106" s="9">
        <v>1747</v>
      </c>
      <c r="B106" s="14" t="s">
        <v>399</v>
      </c>
      <c r="C106" s="14" t="s">
        <v>400</v>
      </c>
      <c r="D106" s="18">
        <v>42720</v>
      </c>
      <c r="E106" s="18">
        <v>42720</v>
      </c>
      <c r="F106" s="14" t="s">
        <v>244</v>
      </c>
      <c r="G106" s="15">
        <v>165.25</v>
      </c>
      <c r="H106" s="15"/>
      <c r="I106" s="16">
        <v>165.25</v>
      </c>
      <c r="J106" s="81" t="s">
        <v>265</v>
      </c>
      <c r="K106" s="73" t="s">
        <v>811</v>
      </c>
    </row>
    <row r="107" spans="1:11" ht="21.75" thickBot="1" x14ac:dyDescent="0.4">
      <c r="A107" s="9">
        <v>1865</v>
      </c>
      <c r="B107" s="14" t="s">
        <v>401</v>
      </c>
      <c r="C107" s="14" t="s">
        <v>402</v>
      </c>
      <c r="D107" s="18">
        <v>42720</v>
      </c>
      <c r="E107" s="18">
        <v>42744</v>
      </c>
      <c r="F107" s="14" t="s">
        <v>244</v>
      </c>
      <c r="G107" s="15">
        <v>165.25</v>
      </c>
      <c r="H107" s="15"/>
      <c r="I107" s="16">
        <v>165.25</v>
      </c>
      <c r="J107" s="17" t="s">
        <v>265</v>
      </c>
      <c r="K107" s="73" t="s">
        <v>811</v>
      </c>
    </row>
    <row r="108" spans="1:11" ht="21.75" thickBot="1" x14ac:dyDescent="0.4">
      <c r="A108" s="9">
        <v>1865</v>
      </c>
      <c r="B108" s="14" t="s">
        <v>403</v>
      </c>
      <c r="C108" s="14" t="s">
        <v>402</v>
      </c>
      <c r="D108" s="18">
        <v>42720</v>
      </c>
      <c r="E108" s="18">
        <v>42744</v>
      </c>
      <c r="F108" s="14" t="s">
        <v>244</v>
      </c>
      <c r="G108" s="15">
        <v>165.25</v>
      </c>
      <c r="H108" s="15"/>
      <c r="I108" s="16">
        <v>165.25</v>
      </c>
      <c r="J108" s="17" t="s">
        <v>265</v>
      </c>
      <c r="K108" s="73" t="s">
        <v>811</v>
      </c>
    </row>
    <row r="109" spans="1:11" ht="21.75" thickBot="1" x14ac:dyDescent="0.4">
      <c r="A109" s="9">
        <v>1865</v>
      </c>
      <c r="B109" s="14" t="s">
        <v>404</v>
      </c>
      <c r="C109" s="14" t="s">
        <v>402</v>
      </c>
      <c r="D109" s="18">
        <v>42720</v>
      </c>
      <c r="E109" s="18">
        <v>42744</v>
      </c>
      <c r="F109" s="14" t="s">
        <v>244</v>
      </c>
      <c r="G109" s="15">
        <v>165.25</v>
      </c>
      <c r="H109" s="15"/>
      <c r="I109" s="16">
        <v>165.25</v>
      </c>
      <c r="J109" s="70" t="s">
        <v>265</v>
      </c>
      <c r="K109" s="73" t="s">
        <v>811</v>
      </c>
    </row>
    <row r="110" spans="1:11" ht="21.75" thickBot="1" x14ac:dyDescent="0.4">
      <c r="A110" s="9">
        <v>1939</v>
      </c>
      <c r="B110" s="14" t="s">
        <v>405</v>
      </c>
      <c r="C110" s="14" t="s">
        <v>406</v>
      </c>
      <c r="D110" s="18">
        <v>42720</v>
      </c>
      <c r="E110" s="18">
        <v>42720</v>
      </c>
      <c r="F110" s="14" t="s">
        <v>244</v>
      </c>
      <c r="G110" s="15">
        <v>165.25</v>
      </c>
      <c r="H110" s="15"/>
      <c r="I110" s="16">
        <v>165.25</v>
      </c>
      <c r="J110" s="17" t="s">
        <v>265</v>
      </c>
      <c r="K110" s="73" t="s">
        <v>811</v>
      </c>
    </row>
    <row r="111" spans="1:11" ht="21.75" thickBot="1" x14ac:dyDescent="0.4">
      <c r="A111" s="9">
        <v>1939</v>
      </c>
      <c r="B111" s="14" t="s">
        <v>407</v>
      </c>
      <c r="C111" s="14" t="s">
        <v>406</v>
      </c>
      <c r="D111" s="18">
        <v>42720</v>
      </c>
      <c r="E111" s="18">
        <v>42720</v>
      </c>
      <c r="F111" s="14" t="s">
        <v>244</v>
      </c>
      <c r="G111" s="15">
        <v>165.25</v>
      </c>
      <c r="H111" s="15"/>
      <c r="I111" s="16">
        <v>165.25</v>
      </c>
      <c r="J111" s="17" t="s">
        <v>265</v>
      </c>
      <c r="K111" s="73" t="s">
        <v>811</v>
      </c>
    </row>
    <row r="112" spans="1:11" ht="21.75" thickBot="1" x14ac:dyDescent="0.4">
      <c r="A112" s="9">
        <v>1939</v>
      </c>
      <c r="B112" s="14" t="s">
        <v>408</v>
      </c>
      <c r="C112" s="14" t="s">
        <v>406</v>
      </c>
      <c r="D112" s="18">
        <v>42723</v>
      </c>
      <c r="E112" s="18">
        <v>42723</v>
      </c>
      <c r="F112" s="14" t="s">
        <v>244</v>
      </c>
      <c r="G112" s="15">
        <v>173.07</v>
      </c>
      <c r="H112" s="15"/>
      <c r="I112" s="16">
        <v>173.07</v>
      </c>
      <c r="J112" s="17" t="s">
        <v>245</v>
      </c>
      <c r="K112" s="73" t="s">
        <v>811</v>
      </c>
    </row>
    <row r="113" spans="1:11" ht="21.75" thickBot="1" x14ac:dyDescent="0.4">
      <c r="A113" s="9">
        <v>1939</v>
      </c>
      <c r="B113" s="14" t="s">
        <v>409</v>
      </c>
      <c r="C113" s="14" t="s">
        <v>406</v>
      </c>
      <c r="D113" s="18">
        <v>42723</v>
      </c>
      <c r="E113" s="18">
        <v>42723</v>
      </c>
      <c r="F113" s="14" t="s">
        <v>244</v>
      </c>
      <c r="G113" s="15">
        <v>173.07</v>
      </c>
      <c r="H113" s="15"/>
      <c r="I113" s="16">
        <v>173.07</v>
      </c>
      <c r="J113" s="17" t="s">
        <v>245</v>
      </c>
      <c r="K113" s="73" t="s">
        <v>811</v>
      </c>
    </row>
    <row r="114" spans="1:11" ht="21.75" thickBot="1" x14ac:dyDescent="0.4">
      <c r="A114" s="9">
        <v>1939</v>
      </c>
      <c r="B114" s="14" t="s">
        <v>410</v>
      </c>
      <c r="C114" s="14" t="s">
        <v>406</v>
      </c>
      <c r="D114" s="18">
        <v>42723</v>
      </c>
      <c r="E114" s="18">
        <v>42723</v>
      </c>
      <c r="F114" s="14" t="s">
        <v>244</v>
      </c>
      <c r="G114" s="15">
        <v>173.07</v>
      </c>
      <c r="H114" s="15"/>
      <c r="I114" s="16">
        <v>173.07</v>
      </c>
      <c r="J114" s="17" t="s">
        <v>245</v>
      </c>
      <c r="K114" s="73" t="s">
        <v>811</v>
      </c>
    </row>
    <row r="115" spans="1:11" ht="21.75" thickBot="1" x14ac:dyDescent="0.4">
      <c r="A115" s="9">
        <v>1939</v>
      </c>
      <c r="B115" s="14" t="s">
        <v>411</v>
      </c>
      <c r="C115" s="14" t="s">
        <v>406</v>
      </c>
      <c r="D115" s="18">
        <v>42723</v>
      </c>
      <c r="E115" s="18">
        <v>42723</v>
      </c>
      <c r="F115" s="14" t="s">
        <v>244</v>
      </c>
      <c r="G115" s="15">
        <v>173.07</v>
      </c>
      <c r="H115" s="15"/>
      <c r="I115" s="16">
        <v>173.07</v>
      </c>
      <c r="J115" s="70" t="s">
        <v>245</v>
      </c>
      <c r="K115" s="73" t="s">
        <v>811</v>
      </c>
    </row>
    <row r="116" spans="1:11" ht="21.75" thickBot="1" x14ac:dyDescent="0.4">
      <c r="A116" s="44">
        <v>2197</v>
      </c>
      <c r="B116" s="38" t="s">
        <v>412</v>
      </c>
      <c r="C116" s="38" t="s">
        <v>413</v>
      </c>
      <c r="D116" s="39">
        <v>42720</v>
      </c>
      <c r="E116" s="39">
        <v>42720</v>
      </c>
      <c r="F116" s="38" t="s">
        <v>244</v>
      </c>
      <c r="G116" s="40">
        <v>165.25</v>
      </c>
      <c r="H116" s="40"/>
      <c r="I116" s="62">
        <v>165.25</v>
      </c>
      <c r="J116" s="50" t="s">
        <v>245</v>
      </c>
      <c r="K116" s="73" t="s">
        <v>811</v>
      </c>
    </row>
    <row r="117" spans="1:11" ht="21.75" thickBot="1" x14ac:dyDescent="0.4">
      <c r="A117" s="44">
        <v>2197</v>
      </c>
      <c r="B117" s="38" t="s">
        <v>414</v>
      </c>
      <c r="C117" s="38" t="s">
        <v>413</v>
      </c>
      <c r="D117" s="39">
        <v>42720</v>
      </c>
      <c r="E117" s="39">
        <v>42720</v>
      </c>
      <c r="F117" s="38" t="s">
        <v>244</v>
      </c>
      <c r="G117" s="40">
        <v>165.25</v>
      </c>
      <c r="H117" s="40"/>
      <c r="I117" s="62">
        <v>165.25</v>
      </c>
      <c r="J117" s="50" t="s">
        <v>245</v>
      </c>
      <c r="K117" s="73" t="s">
        <v>811</v>
      </c>
    </row>
    <row r="118" spans="1:11" ht="21.75" thickBot="1" x14ac:dyDescent="0.4">
      <c r="A118" s="44">
        <v>2197</v>
      </c>
      <c r="B118" s="38" t="s">
        <v>415</v>
      </c>
      <c r="C118" s="38" t="s">
        <v>413</v>
      </c>
      <c r="D118" s="39">
        <v>42720</v>
      </c>
      <c r="E118" s="39">
        <v>42720</v>
      </c>
      <c r="F118" s="38" t="s">
        <v>244</v>
      </c>
      <c r="G118" s="40">
        <v>165.25</v>
      </c>
      <c r="H118" s="40"/>
      <c r="I118" s="62">
        <v>165.25</v>
      </c>
      <c r="J118" s="50" t="s">
        <v>245</v>
      </c>
      <c r="K118" s="73" t="s">
        <v>811</v>
      </c>
    </row>
    <row r="119" spans="1:11" ht="21.75" thickBot="1" x14ac:dyDescent="0.4">
      <c r="A119" s="44">
        <v>2197</v>
      </c>
      <c r="B119" s="38" t="s">
        <v>416</v>
      </c>
      <c r="C119" s="38" t="s">
        <v>413</v>
      </c>
      <c r="D119" s="39">
        <v>42720</v>
      </c>
      <c r="E119" s="39">
        <v>42720</v>
      </c>
      <c r="F119" s="38" t="s">
        <v>244</v>
      </c>
      <c r="G119" s="40">
        <v>165.25</v>
      </c>
      <c r="H119" s="40"/>
      <c r="I119" s="62">
        <v>165.25</v>
      </c>
      <c r="J119" s="50" t="s">
        <v>245</v>
      </c>
      <c r="K119" s="73" t="s">
        <v>811</v>
      </c>
    </row>
    <row r="120" spans="1:11" ht="21.75" thickBot="1" x14ac:dyDescent="0.4">
      <c r="A120" s="44">
        <v>2197</v>
      </c>
      <c r="B120" s="38" t="s">
        <v>417</v>
      </c>
      <c r="C120" s="38" t="s">
        <v>413</v>
      </c>
      <c r="D120" s="39">
        <v>42720</v>
      </c>
      <c r="E120" s="39">
        <v>42720</v>
      </c>
      <c r="F120" s="38" t="s">
        <v>244</v>
      </c>
      <c r="G120" s="40">
        <v>165.25</v>
      </c>
      <c r="H120" s="40"/>
      <c r="I120" s="62">
        <v>165.25</v>
      </c>
      <c r="J120" s="50" t="s">
        <v>245</v>
      </c>
      <c r="K120" s="73" t="s">
        <v>811</v>
      </c>
    </row>
    <row r="121" spans="1:11" ht="21.75" thickBot="1" x14ac:dyDescent="0.4">
      <c r="A121" s="44">
        <v>2197</v>
      </c>
      <c r="B121" s="38" t="s">
        <v>418</v>
      </c>
      <c r="C121" s="38" t="s">
        <v>413</v>
      </c>
      <c r="D121" s="39">
        <v>42720</v>
      </c>
      <c r="E121" s="39">
        <v>42720</v>
      </c>
      <c r="F121" s="38" t="s">
        <v>244</v>
      </c>
      <c r="G121" s="40">
        <v>165.25</v>
      </c>
      <c r="H121" s="40"/>
      <c r="I121" s="62">
        <v>165.25</v>
      </c>
      <c r="J121" s="50" t="s">
        <v>245</v>
      </c>
      <c r="K121" s="73" t="s">
        <v>811</v>
      </c>
    </row>
    <row r="122" spans="1:11" ht="21.75" thickBot="1" x14ac:dyDescent="0.4">
      <c r="A122" s="44">
        <v>2197</v>
      </c>
      <c r="B122" s="38" t="s">
        <v>419</v>
      </c>
      <c r="C122" s="38" t="s">
        <v>413</v>
      </c>
      <c r="D122" s="39">
        <v>42720</v>
      </c>
      <c r="E122" s="39">
        <v>42720</v>
      </c>
      <c r="F122" s="38" t="s">
        <v>244</v>
      </c>
      <c r="G122" s="40">
        <v>165.25</v>
      </c>
      <c r="H122" s="40"/>
      <c r="I122" s="62">
        <v>165.25</v>
      </c>
      <c r="J122" s="50" t="s">
        <v>245</v>
      </c>
      <c r="K122" s="73" t="s">
        <v>811</v>
      </c>
    </row>
    <row r="123" spans="1:11" ht="21.75" thickBot="1" x14ac:dyDescent="0.4">
      <c r="A123" s="44">
        <v>2197</v>
      </c>
      <c r="B123" s="38" t="s">
        <v>420</v>
      </c>
      <c r="C123" s="38" t="s">
        <v>413</v>
      </c>
      <c r="D123" s="39">
        <v>42723</v>
      </c>
      <c r="E123" s="39">
        <v>42723</v>
      </c>
      <c r="F123" s="38" t="s">
        <v>244</v>
      </c>
      <c r="G123" s="40">
        <v>173.07</v>
      </c>
      <c r="H123" s="40"/>
      <c r="I123" s="62">
        <v>173.07</v>
      </c>
      <c r="J123" s="50" t="s">
        <v>245</v>
      </c>
      <c r="K123" s="73" t="s">
        <v>811</v>
      </c>
    </row>
    <row r="124" spans="1:11" ht="21.75" thickBot="1" x14ac:dyDescent="0.4">
      <c r="A124" s="44">
        <v>2197</v>
      </c>
      <c r="B124" s="38" t="s">
        <v>421</v>
      </c>
      <c r="C124" s="38" t="s">
        <v>413</v>
      </c>
      <c r="D124" s="39">
        <v>42723</v>
      </c>
      <c r="E124" s="39">
        <v>42723</v>
      </c>
      <c r="F124" s="38" t="s">
        <v>244</v>
      </c>
      <c r="G124" s="40">
        <v>173.07</v>
      </c>
      <c r="H124" s="40"/>
      <c r="I124" s="62">
        <v>173.07</v>
      </c>
      <c r="J124" s="50" t="s">
        <v>245</v>
      </c>
      <c r="K124" s="73" t="s">
        <v>811</v>
      </c>
    </row>
    <row r="125" spans="1:11" ht="21.75" thickBot="1" x14ac:dyDescent="0.4">
      <c r="A125" s="44">
        <v>2197</v>
      </c>
      <c r="B125" s="38" t="s">
        <v>422</v>
      </c>
      <c r="C125" s="38" t="s">
        <v>413</v>
      </c>
      <c r="D125" s="39">
        <v>42723</v>
      </c>
      <c r="E125" s="39">
        <v>42723</v>
      </c>
      <c r="F125" s="38" t="s">
        <v>244</v>
      </c>
      <c r="G125" s="40">
        <v>173.07</v>
      </c>
      <c r="H125" s="40"/>
      <c r="I125" s="62">
        <v>173.07</v>
      </c>
      <c r="J125" s="50" t="s">
        <v>245</v>
      </c>
      <c r="K125" s="73" t="s">
        <v>811</v>
      </c>
    </row>
    <row r="126" spans="1:11" ht="21.75" thickBot="1" x14ac:dyDescent="0.4">
      <c r="A126" s="44">
        <v>2197</v>
      </c>
      <c r="B126" s="38" t="s">
        <v>423</v>
      </c>
      <c r="C126" s="38" t="s">
        <v>413</v>
      </c>
      <c r="D126" s="39">
        <v>42723</v>
      </c>
      <c r="E126" s="39">
        <v>42723</v>
      </c>
      <c r="F126" s="38" t="s">
        <v>244</v>
      </c>
      <c r="G126" s="40">
        <v>173.07</v>
      </c>
      <c r="H126" s="40"/>
      <c r="I126" s="62">
        <v>173.07</v>
      </c>
      <c r="J126" s="50" t="s">
        <v>245</v>
      </c>
      <c r="K126" s="73" t="s">
        <v>811</v>
      </c>
    </row>
    <row r="127" spans="1:11" ht="21.75" thickBot="1" x14ac:dyDescent="0.4">
      <c r="A127" s="44">
        <v>2197</v>
      </c>
      <c r="B127" s="38" t="s">
        <v>424</v>
      </c>
      <c r="C127" s="38" t="s">
        <v>413</v>
      </c>
      <c r="D127" s="39">
        <v>42723</v>
      </c>
      <c r="E127" s="39">
        <v>42723</v>
      </c>
      <c r="F127" s="38" t="s">
        <v>244</v>
      </c>
      <c r="G127" s="40">
        <v>173.07</v>
      </c>
      <c r="H127" s="40"/>
      <c r="I127" s="62">
        <v>173.07</v>
      </c>
      <c r="J127" s="50" t="s">
        <v>245</v>
      </c>
      <c r="K127" s="73" t="s">
        <v>811</v>
      </c>
    </row>
    <row r="128" spans="1:11" ht="21.75" thickBot="1" x14ac:dyDescent="0.4">
      <c r="A128" s="44">
        <v>2197</v>
      </c>
      <c r="B128" s="38" t="s">
        <v>425</v>
      </c>
      <c r="C128" s="38" t="s">
        <v>413</v>
      </c>
      <c r="D128" s="39">
        <v>42723</v>
      </c>
      <c r="E128" s="39">
        <v>42723</v>
      </c>
      <c r="F128" s="38" t="s">
        <v>244</v>
      </c>
      <c r="G128" s="40">
        <v>173.07</v>
      </c>
      <c r="H128" s="40"/>
      <c r="I128" s="62">
        <v>173.07</v>
      </c>
      <c r="J128" s="50" t="s">
        <v>245</v>
      </c>
      <c r="K128" s="73" t="s">
        <v>811</v>
      </c>
    </row>
    <row r="129" spans="1:11" ht="21.75" thickBot="1" x14ac:dyDescent="0.4">
      <c r="A129" s="44">
        <v>2197</v>
      </c>
      <c r="B129" s="38" t="s">
        <v>426</v>
      </c>
      <c r="C129" s="38" t="s">
        <v>413</v>
      </c>
      <c r="D129" s="39">
        <v>42723</v>
      </c>
      <c r="E129" s="39">
        <v>42723</v>
      </c>
      <c r="F129" s="38" t="s">
        <v>244</v>
      </c>
      <c r="G129" s="40">
        <v>173.07</v>
      </c>
      <c r="H129" s="40"/>
      <c r="I129" s="62">
        <v>173.07</v>
      </c>
      <c r="J129" s="50" t="s">
        <v>245</v>
      </c>
      <c r="K129" s="73" t="s">
        <v>811</v>
      </c>
    </row>
    <row r="130" spans="1:11" ht="21.75" thickBot="1" x14ac:dyDescent="0.4">
      <c r="A130" s="44">
        <v>2197</v>
      </c>
      <c r="B130" s="38" t="s">
        <v>427</v>
      </c>
      <c r="C130" s="38" t="s">
        <v>413</v>
      </c>
      <c r="D130" s="39">
        <v>42723</v>
      </c>
      <c r="E130" s="39">
        <v>42723</v>
      </c>
      <c r="F130" s="38" t="s">
        <v>244</v>
      </c>
      <c r="G130" s="40">
        <v>173.07</v>
      </c>
      <c r="H130" s="40"/>
      <c r="I130" s="62">
        <v>173.07</v>
      </c>
      <c r="J130" s="50" t="s">
        <v>245</v>
      </c>
      <c r="K130" s="73" t="s">
        <v>811</v>
      </c>
    </row>
    <row r="131" spans="1:11" ht="21.75" thickBot="1" x14ac:dyDescent="0.4">
      <c r="A131" s="44">
        <v>2197</v>
      </c>
      <c r="B131" s="38" t="s">
        <v>428</v>
      </c>
      <c r="C131" s="38" t="s">
        <v>413</v>
      </c>
      <c r="D131" s="39">
        <v>41262</v>
      </c>
      <c r="E131" s="39">
        <v>42723</v>
      </c>
      <c r="F131" s="38" t="s">
        <v>244</v>
      </c>
      <c r="G131" s="40">
        <v>173.07</v>
      </c>
      <c r="H131" s="40"/>
      <c r="I131" s="62">
        <v>173.07</v>
      </c>
      <c r="J131" s="77" t="s">
        <v>245</v>
      </c>
      <c r="K131" s="73" t="s">
        <v>811</v>
      </c>
    </row>
    <row r="132" spans="1:11" ht="21.75" thickBot="1" x14ac:dyDescent="0.4">
      <c r="A132" s="20">
        <v>2198</v>
      </c>
      <c r="B132" s="21" t="s">
        <v>598</v>
      </c>
      <c r="C132" s="21" t="s">
        <v>599</v>
      </c>
      <c r="D132" s="21" t="s">
        <v>600</v>
      </c>
      <c r="E132" s="21" t="s">
        <v>601</v>
      </c>
      <c r="F132" s="21" t="s">
        <v>25</v>
      </c>
      <c r="G132" s="22">
        <v>179.45</v>
      </c>
      <c r="H132" s="22"/>
      <c r="I132" s="23">
        <v>179.45</v>
      </c>
      <c r="J132" s="68"/>
      <c r="K132" s="73" t="s">
        <v>814</v>
      </c>
    </row>
    <row r="133" spans="1:11" ht="21.75" thickBot="1" x14ac:dyDescent="0.4">
      <c r="A133" s="20">
        <v>2198</v>
      </c>
      <c r="B133" s="21" t="s">
        <v>602</v>
      </c>
      <c r="C133" s="21" t="s">
        <v>599</v>
      </c>
      <c r="D133" s="21" t="s">
        <v>603</v>
      </c>
      <c r="E133" s="21" t="s">
        <v>604</v>
      </c>
      <c r="F133" s="21" t="s">
        <v>25</v>
      </c>
      <c r="G133" s="22">
        <v>48.02</v>
      </c>
      <c r="H133" s="22"/>
      <c r="I133" s="23">
        <v>48.02</v>
      </c>
      <c r="J133" s="68"/>
      <c r="K133" s="73" t="s">
        <v>814</v>
      </c>
    </row>
    <row r="134" spans="1:11" ht="21.75" thickBot="1" x14ac:dyDescent="0.4">
      <c r="A134" s="20">
        <v>2198</v>
      </c>
      <c r="B134" s="21" t="s">
        <v>605</v>
      </c>
      <c r="C134" s="21" t="s">
        <v>599</v>
      </c>
      <c r="D134" s="21" t="s">
        <v>601</v>
      </c>
      <c r="E134" s="21" t="s">
        <v>606</v>
      </c>
      <c r="F134" s="21" t="s">
        <v>25</v>
      </c>
      <c r="G134" s="22">
        <v>604.79999999999995</v>
      </c>
      <c r="H134" s="22"/>
      <c r="I134" s="23">
        <v>604.79999999999995</v>
      </c>
      <c r="J134" s="68"/>
      <c r="K134" s="73" t="s">
        <v>814</v>
      </c>
    </row>
    <row r="135" spans="1:11" ht="21.75" thickBot="1" x14ac:dyDescent="0.4">
      <c r="A135" s="20">
        <v>2198</v>
      </c>
      <c r="B135" s="21" t="s">
        <v>607</v>
      </c>
      <c r="C135" s="21" t="s">
        <v>599</v>
      </c>
      <c r="D135" s="21" t="s">
        <v>596</v>
      </c>
      <c r="E135" s="21" t="s">
        <v>597</v>
      </c>
      <c r="F135" s="21" t="s">
        <v>25</v>
      </c>
      <c r="G135" s="22">
        <v>96.03</v>
      </c>
      <c r="H135" s="22"/>
      <c r="I135" s="23">
        <v>96.03</v>
      </c>
      <c r="J135" s="68"/>
      <c r="K135" s="73" t="s">
        <v>814</v>
      </c>
    </row>
    <row r="136" spans="1:11" ht="21.75" thickBot="1" x14ac:dyDescent="0.4">
      <c r="A136" s="20">
        <v>2198</v>
      </c>
      <c r="B136" s="21" t="s">
        <v>608</v>
      </c>
      <c r="C136" s="21" t="s">
        <v>599</v>
      </c>
      <c r="D136" s="21" t="s">
        <v>609</v>
      </c>
      <c r="E136" s="21" t="s">
        <v>610</v>
      </c>
      <c r="F136" s="21" t="s">
        <v>25</v>
      </c>
      <c r="G136" s="22">
        <v>443.78</v>
      </c>
      <c r="H136" s="22"/>
      <c r="I136" s="23">
        <v>443.78</v>
      </c>
      <c r="J136" s="68"/>
      <c r="K136" s="73" t="s">
        <v>814</v>
      </c>
    </row>
    <row r="137" spans="1:11" ht="21.75" thickBot="1" x14ac:dyDescent="0.4">
      <c r="A137" s="20">
        <v>2198</v>
      </c>
      <c r="B137" s="21" t="s">
        <v>611</v>
      </c>
      <c r="C137" s="21" t="s">
        <v>599</v>
      </c>
      <c r="D137" s="21" t="s">
        <v>612</v>
      </c>
      <c r="E137" s="21" t="s">
        <v>613</v>
      </c>
      <c r="F137" s="21" t="s">
        <v>25</v>
      </c>
      <c r="G137" s="22">
        <v>713.44</v>
      </c>
      <c r="H137" s="22"/>
      <c r="I137" s="23">
        <v>713.44</v>
      </c>
      <c r="J137" s="68"/>
      <c r="K137" s="73" t="s">
        <v>814</v>
      </c>
    </row>
    <row r="138" spans="1:11" ht="21.75" thickBot="1" x14ac:dyDescent="0.4">
      <c r="A138" s="20">
        <v>2198</v>
      </c>
      <c r="B138" s="21" t="s">
        <v>614</v>
      </c>
      <c r="C138" s="21" t="s">
        <v>599</v>
      </c>
      <c r="D138" s="21" t="s">
        <v>613</v>
      </c>
      <c r="E138" s="21" t="s">
        <v>615</v>
      </c>
      <c r="F138" s="21" t="s">
        <v>25</v>
      </c>
      <c r="G138" s="22">
        <v>296.52999999999997</v>
      </c>
      <c r="H138" s="22"/>
      <c r="I138" s="23">
        <v>296.52999999999997</v>
      </c>
      <c r="J138" s="68"/>
      <c r="K138" s="73" t="s">
        <v>814</v>
      </c>
    </row>
    <row r="139" spans="1:11" ht="21.75" thickBot="1" x14ac:dyDescent="0.4">
      <c r="A139" s="20">
        <v>2198</v>
      </c>
      <c r="B139" s="21" t="s">
        <v>616</v>
      </c>
      <c r="C139" s="21" t="s">
        <v>599</v>
      </c>
      <c r="D139" s="21" t="s">
        <v>617</v>
      </c>
      <c r="E139" s="21" t="s">
        <v>341</v>
      </c>
      <c r="F139" s="21" t="s">
        <v>25</v>
      </c>
      <c r="G139" s="22">
        <v>96.03</v>
      </c>
      <c r="H139" s="22"/>
      <c r="I139" s="23">
        <v>96.03</v>
      </c>
      <c r="J139" s="68"/>
      <c r="K139" s="73" t="s">
        <v>814</v>
      </c>
    </row>
    <row r="140" spans="1:11" ht="21.75" thickBot="1" x14ac:dyDescent="0.4">
      <c r="A140" s="20">
        <v>2198</v>
      </c>
      <c r="B140" s="21" t="s">
        <v>618</v>
      </c>
      <c r="C140" s="21" t="s">
        <v>599</v>
      </c>
      <c r="D140" s="21" t="s">
        <v>619</v>
      </c>
      <c r="E140" s="21" t="s">
        <v>620</v>
      </c>
      <c r="F140" s="21" t="s">
        <v>25</v>
      </c>
      <c r="G140" s="22">
        <v>567.64</v>
      </c>
      <c r="H140" s="22"/>
      <c r="I140" s="23">
        <v>567.64</v>
      </c>
      <c r="J140" s="68"/>
      <c r="K140" s="73" t="s">
        <v>814</v>
      </c>
    </row>
    <row r="141" spans="1:11" ht="21.75" thickBot="1" x14ac:dyDescent="0.4">
      <c r="A141" s="20">
        <v>2198</v>
      </c>
      <c r="B141" s="21" t="s">
        <v>621</v>
      </c>
      <c r="C141" s="21" t="s">
        <v>599</v>
      </c>
      <c r="D141" s="21" t="s">
        <v>622</v>
      </c>
      <c r="E141" s="21" t="s">
        <v>623</v>
      </c>
      <c r="F141" s="21" t="s">
        <v>25</v>
      </c>
      <c r="G141" s="22">
        <v>240.08</v>
      </c>
      <c r="H141" s="22"/>
      <c r="I141" s="23">
        <v>240.08</v>
      </c>
      <c r="J141" s="68"/>
      <c r="K141" s="73" t="s">
        <v>814</v>
      </c>
    </row>
    <row r="142" spans="1:11" ht="21.75" thickBot="1" x14ac:dyDescent="0.4">
      <c r="A142" s="20">
        <v>2198</v>
      </c>
      <c r="B142" s="21" t="s">
        <v>624</v>
      </c>
      <c r="C142" s="21" t="s">
        <v>599</v>
      </c>
      <c r="D142" s="21" t="s">
        <v>625</v>
      </c>
      <c r="E142" s="21" t="s">
        <v>626</v>
      </c>
      <c r="F142" s="21" t="s">
        <v>25</v>
      </c>
      <c r="G142" s="22">
        <v>44.81</v>
      </c>
      <c r="H142" s="22"/>
      <c r="I142" s="23">
        <v>44.81</v>
      </c>
      <c r="J142" s="68"/>
      <c r="K142" s="73" t="s">
        <v>814</v>
      </c>
    </row>
    <row r="143" spans="1:11" ht="21.75" thickBot="1" x14ac:dyDescent="0.4">
      <c r="A143" s="20">
        <v>2198</v>
      </c>
      <c r="B143" s="21" t="s">
        <v>627</v>
      </c>
      <c r="C143" s="21" t="s">
        <v>599</v>
      </c>
      <c r="D143" s="21" t="s">
        <v>628</v>
      </c>
      <c r="E143" s="21" t="s">
        <v>601</v>
      </c>
      <c r="F143" s="21" t="s">
        <v>9</v>
      </c>
      <c r="G143" s="22">
        <v>82.45</v>
      </c>
      <c r="H143" s="22"/>
      <c r="I143" s="23">
        <v>82.45</v>
      </c>
      <c r="J143" s="68"/>
      <c r="K143" s="73" t="s">
        <v>814</v>
      </c>
    </row>
    <row r="144" spans="1:11" ht="21.75" thickBot="1" x14ac:dyDescent="0.4">
      <c r="A144" s="20">
        <v>2198</v>
      </c>
      <c r="B144" s="21" t="s">
        <v>629</v>
      </c>
      <c r="C144" s="21" t="s">
        <v>599</v>
      </c>
      <c r="D144" s="21" t="s">
        <v>601</v>
      </c>
      <c r="E144" s="21" t="s">
        <v>606</v>
      </c>
      <c r="F144" s="21" t="s">
        <v>9</v>
      </c>
      <c r="G144" s="22">
        <v>204.67</v>
      </c>
      <c r="H144" s="22"/>
      <c r="I144" s="23">
        <v>204.67</v>
      </c>
      <c r="J144" s="68"/>
      <c r="K144" s="73" t="s">
        <v>814</v>
      </c>
    </row>
    <row r="145" spans="1:11" ht="21.75" thickBot="1" x14ac:dyDescent="0.4">
      <c r="A145" s="20">
        <v>2198</v>
      </c>
      <c r="B145" s="21" t="s">
        <v>630</v>
      </c>
      <c r="C145" s="21" t="s">
        <v>599</v>
      </c>
      <c r="D145" s="21" t="s">
        <v>596</v>
      </c>
      <c r="E145" s="21" t="s">
        <v>597</v>
      </c>
      <c r="F145" s="21" t="s">
        <v>9</v>
      </c>
      <c r="G145" s="22">
        <v>149.38</v>
      </c>
      <c r="H145" s="22"/>
      <c r="I145" s="23">
        <v>149.38</v>
      </c>
      <c r="J145" s="68"/>
      <c r="K145" s="73" t="s">
        <v>814</v>
      </c>
    </row>
    <row r="146" spans="1:11" ht="21.75" thickBot="1" x14ac:dyDescent="0.4">
      <c r="A146" s="20">
        <v>2198</v>
      </c>
      <c r="B146" s="21" t="s">
        <v>631</v>
      </c>
      <c r="C146" s="21" t="s">
        <v>599</v>
      </c>
      <c r="D146" s="21" t="s">
        <v>609</v>
      </c>
      <c r="E146" s="21" t="s">
        <v>610</v>
      </c>
      <c r="F146" s="21" t="s">
        <v>9</v>
      </c>
      <c r="G146" s="22">
        <v>92.15</v>
      </c>
      <c r="H146" s="22"/>
      <c r="I146" s="23">
        <v>92.15</v>
      </c>
      <c r="J146" s="68"/>
      <c r="K146" s="73" t="s">
        <v>814</v>
      </c>
    </row>
    <row r="147" spans="1:11" ht="21.75" thickBot="1" x14ac:dyDescent="0.4">
      <c r="A147" s="20">
        <v>2198</v>
      </c>
      <c r="B147" s="21" t="s">
        <v>632</v>
      </c>
      <c r="C147" s="21" t="s">
        <v>599</v>
      </c>
      <c r="D147" s="21" t="s">
        <v>612</v>
      </c>
      <c r="E147" s="21" t="s">
        <v>613</v>
      </c>
      <c r="F147" s="21" t="s">
        <v>9</v>
      </c>
      <c r="G147" s="22">
        <v>145.5</v>
      </c>
      <c r="H147" s="22"/>
      <c r="I147" s="23">
        <v>145.5</v>
      </c>
      <c r="J147" s="68"/>
      <c r="K147" s="73" t="s">
        <v>814</v>
      </c>
    </row>
    <row r="148" spans="1:11" ht="21.75" thickBot="1" x14ac:dyDescent="0.4">
      <c r="A148" s="20">
        <v>2198</v>
      </c>
      <c r="B148" s="21" t="s">
        <v>633</v>
      </c>
      <c r="C148" s="21" t="s">
        <v>599</v>
      </c>
      <c r="D148" s="21" t="s">
        <v>613</v>
      </c>
      <c r="E148" s="21" t="s">
        <v>619</v>
      </c>
      <c r="F148" s="21" t="s">
        <v>9</v>
      </c>
      <c r="G148" s="22">
        <v>194</v>
      </c>
      <c r="H148" s="22"/>
      <c r="I148" s="23">
        <v>194</v>
      </c>
      <c r="J148" s="68"/>
      <c r="K148" s="73" t="s">
        <v>814</v>
      </c>
    </row>
    <row r="149" spans="1:11" ht="21.75" thickBot="1" x14ac:dyDescent="0.4">
      <c r="A149" s="20">
        <v>2198</v>
      </c>
      <c r="B149" s="21" t="s">
        <v>634</v>
      </c>
      <c r="C149" s="21" t="s">
        <v>599</v>
      </c>
      <c r="D149" s="21" t="s">
        <v>617</v>
      </c>
      <c r="E149" s="21" t="s">
        <v>341</v>
      </c>
      <c r="F149" s="21" t="s">
        <v>9</v>
      </c>
      <c r="G149" s="22">
        <v>14.55</v>
      </c>
      <c r="H149" s="22"/>
      <c r="I149" s="23">
        <v>14.55</v>
      </c>
      <c r="J149" s="68"/>
      <c r="K149" s="73" t="s">
        <v>814</v>
      </c>
    </row>
    <row r="150" spans="1:11" ht="21.75" thickBot="1" x14ac:dyDescent="0.4">
      <c r="A150" s="20">
        <v>2198</v>
      </c>
      <c r="B150" s="21" t="s">
        <v>635</v>
      </c>
      <c r="C150" s="21" t="s">
        <v>599</v>
      </c>
      <c r="D150" s="21" t="s">
        <v>619</v>
      </c>
      <c r="E150" s="21" t="s">
        <v>620</v>
      </c>
      <c r="F150" s="21" t="s">
        <v>9</v>
      </c>
      <c r="G150" s="22">
        <v>24.25</v>
      </c>
      <c r="H150" s="22"/>
      <c r="I150" s="23">
        <v>24.25</v>
      </c>
      <c r="J150" s="68"/>
      <c r="K150" s="73" t="s">
        <v>814</v>
      </c>
    </row>
    <row r="151" spans="1:11" ht="21.75" thickBot="1" x14ac:dyDescent="0.4">
      <c r="A151" s="20">
        <v>2198</v>
      </c>
      <c r="B151" s="21" t="s">
        <v>636</v>
      </c>
      <c r="C151" s="21" t="s">
        <v>599</v>
      </c>
      <c r="D151" s="21" t="s">
        <v>622</v>
      </c>
      <c r="E151" s="21" t="s">
        <v>623</v>
      </c>
      <c r="F151" s="21" t="s">
        <v>9</v>
      </c>
      <c r="G151" s="22">
        <v>160.05000000000001</v>
      </c>
      <c r="H151" s="22"/>
      <c r="I151" s="23">
        <v>160.05000000000001</v>
      </c>
      <c r="J151" s="68"/>
      <c r="K151" s="73" t="s">
        <v>814</v>
      </c>
    </row>
    <row r="152" spans="1:11" ht="21.75" thickBot="1" x14ac:dyDescent="0.4">
      <c r="A152" s="20">
        <v>2198</v>
      </c>
      <c r="B152" s="21" t="s">
        <v>637</v>
      </c>
      <c r="C152" s="21" t="s">
        <v>599</v>
      </c>
      <c r="D152" s="21" t="s">
        <v>638</v>
      </c>
      <c r="E152" s="21" t="s">
        <v>639</v>
      </c>
      <c r="F152" s="21" t="s">
        <v>9</v>
      </c>
      <c r="G152" s="22">
        <v>184.3</v>
      </c>
      <c r="H152" s="22"/>
      <c r="I152" s="23">
        <v>184.3</v>
      </c>
      <c r="J152" s="68"/>
      <c r="K152" s="73" t="s">
        <v>814</v>
      </c>
    </row>
    <row r="153" spans="1:11" ht="21.75" thickBot="1" x14ac:dyDescent="0.4">
      <c r="A153" s="20">
        <v>2198</v>
      </c>
      <c r="B153" s="21" t="s">
        <v>640</v>
      </c>
      <c r="C153" s="21" t="s">
        <v>599</v>
      </c>
      <c r="D153" s="21"/>
      <c r="E153" s="21"/>
      <c r="F153" s="21" t="s">
        <v>16</v>
      </c>
      <c r="G153" s="22">
        <v>1.7</v>
      </c>
      <c r="H153" s="22"/>
      <c r="I153" s="23">
        <v>1.7</v>
      </c>
      <c r="J153" s="71"/>
      <c r="K153" s="73" t="s">
        <v>814</v>
      </c>
    </row>
    <row r="154" spans="1:11" ht="21.75" thickBot="1" x14ac:dyDescent="0.4">
      <c r="A154" s="20">
        <v>2198</v>
      </c>
      <c r="B154" s="38" t="s">
        <v>243</v>
      </c>
      <c r="C154" s="21" t="s">
        <v>599</v>
      </c>
      <c r="D154" s="39">
        <v>42720</v>
      </c>
      <c r="E154" s="39">
        <v>42720</v>
      </c>
      <c r="F154" s="38" t="s">
        <v>244</v>
      </c>
      <c r="G154" s="40">
        <v>165.25</v>
      </c>
      <c r="H154" s="40"/>
      <c r="I154" s="62">
        <v>165.25</v>
      </c>
      <c r="J154" s="50" t="s">
        <v>245</v>
      </c>
      <c r="K154" s="73" t="s">
        <v>811</v>
      </c>
    </row>
    <row r="155" spans="1:11" ht="21.75" thickBot="1" x14ac:dyDescent="0.4">
      <c r="A155" s="20">
        <v>2198</v>
      </c>
      <c r="B155" s="38" t="s">
        <v>246</v>
      </c>
      <c r="C155" s="21" t="s">
        <v>599</v>
      </c>
      <c r="D155" s="39">
        <v>42720</v>
      </c>
      <c r="E155" s="39">
        <v>42720</v>
      </c>
      <c r="F155" s="38" t="s">
        <v>244</v>
      </c>
      <c r="G155" s="40">
        <v>165.25</v>
      </c>
      <c r="H155" s="40"/>
      <c r="I155" s="62">
        <v>165.25</v>
      </c>
      <c r="J155" s="50" t="s">
        <v>245</v>
      </c>
      <c r="K155" s="73" t="s">
        <v>811</v>
      </c>
    </row>
    <row r="156" spans="1:11" ht="21.75" thickBot="1" x14ac:dyDescent="0.4">
      <c r="A156" s="20">
        <v>2198</v>
      </c>
      <c r="B156" s="38" t="s">
        <v>247</v>
      </c>
      <c r="C156" s="21" t="s">
        <v>599</v>
      </c>
      <c r="D156" s="39">
        <v>42720</v>
      </c>
      <c r="E156" s="39">
        <v>42720</v>
      </c>
      <c r="F156" s="38" t="s">
        <v>244</v>
      </c>
      <c r="G156" s="40">
        <v>165.25</v>
      </c>
      <c r="H156" s="40"/>
      <c r="I156" s="62">
        <v>165.25</v>
      </c>
      <c r="J156" s="50" t="s">
        <v>245</v>
      </c>
      <c r="K156" s="73" t="s">
        <v>811</v>
      </c>
    </row>
    <row r="157" spans="1:11" ht="21.75" thickBot="1" x14ac:dyDescent="0.4">
      <c r="A157" s="20">
        <v>2198</v>
      </c>
      <c r="B157" s="38" t="s">
        <v>248</v>
      </c>
      <c r="C157" s="21" t="s">
        <v>599</v>
      </c>
      <c r="D157" s="39">
        <v>42720</v>
      </c>
      <c r="E157" s="39">
        <v>42720</v>
      </c>
      <c r="F157" s="38" t="s">
        <v>244</v>
      </c>
      <c r="G157" s="40">
        <v>165.25</v>
      </c>
      <c r="H157" s="40"/>
      <c r="I157" s="62">
        <v>165.25</v>
      </c>
      <c r="J157" s="50" t="s">
        <v>245</v>
      </c>
      <c r="K157" s="73" t="s">
        <v>811</v>
      </c>
    </row>
    <row r="158" spans="1:11" ht="21.75" thickBot="1" x14ac:dyDescent="0.4">
      <c r="A158" s="20">
        <v>2198</v>
      </c>
      <c r="B158" s="38" t="s">
        <v>249</v>
      </c>
      <c r="C158" s="21" t="s">
        <v>599</v>
      </c>
      <c r="D158" s="39">
        <v>42720</v>
      </c>
      <c r="E158" s="39">
        <v>42720</v>
      </c>
      <c r="F158" s="38" t="s">
        <v>244</v>
      </c>
      <c r="G158" s="40">
        <v>165.25</v>
      </c>
      <c r="H158" s="40"/>
      <c r="I158" s="62">
        <v>165.25</v>
      </c>
      <c r="J158" s="50" t="s">
        <v>245</v>
      </c>
      <c r="K158" s="73" t="s">
        <v>811</v>
      </c>
    </row>
    <row r="159" spans="1:11" ht="21.75" thickBot="1" x14ac:dyDescent="0.4">
      <c r="A159" s="20">
        <v>2198</v>
      </c>
      <c r="B159" s="38" t="s">
        <v>250</v>
      </c>
      <c r="C159" s="21" t="s">
        <v>599</v>
      </c>
      <c r="D159" s="39">
        <v>42720</v>
      </c>
      <c r="E159" s="39">
        <v>42720</v>
      </c>
      <c r="F159" s="38" t="s">
        <v>244</v>
      </c>
      <c r="G159" s="40">
        <v>165.25</v>
      </c>
      <c r="H159" s="40"/>
      <c r="I159" s="62">
        <v>165.25</v>
      </c>
      <c r="J159" s="50" t="s">
        <v>245</v>
      </c>
      <c r="K159" s="73" t="s">
        <v>811</v>
      </c>
    </row>
    <row r="160" spans="1:11" ht="21.75" thickBot="1" x14ac:dyDescent="0.4">
      <c r="A160" s="20">
        <v>2198</v>
      </c>
      <c r="B160" s="38" t="s">
        <v>251</v>
      </c>
      <c r="C160" s="21" t="s">
        <v>599</v>
      </c>
      <c r="D160" s="39">
        <v>42720</v>
      </c>
      <c r="E160" s="39">
        <v>42720</v>
      </c>
      <c r="F160" s="38" t="s">
        <v>244</v>
      </c>
      <c r="G160" s="40">
        <v>165.25</v>
      </c>
      <c r="H160" s="40"/>
      <c r="I160" s="62">
        <v>165.25</v>
      </c>
      <c r="J160" s="50" t="s">
        <v>245</v>
      </c>
      <c r="K160" s="73" t="s">
        <v>811</v>
      </c>
    </row>
    <row r="161" spans="1:11" ht="21.75" thickBot="1" x14ac:dyDescent="0.4">
      <c r="A161" s="20">
        <v>2198</v>
      </c>
      <c r="B161" s="38" t="s">
        <v>252</v>
      </c>
      <c r="C161" s="21" t="s">
        <v>599</v>
      </c>
      <c r="D161" s="39">
        <v>43085</v>
      </c>
      <c r="E161" s="39">
        <v>42720</v>
      </c>
      <c r="F161" s="38" t="s">
        <v>244</v>
      </c>
      <c r="G161" s="40">
        <v>165.25</v>
      </c>
      <c r="H161" s="40"/>
      <c r="I161" s="62">
        <v>165.25</v>
      </c>
      <c r="J161" s="50" t="s">
        <v>245</v>
      </c>
      <c r="K161" s="73" t="s">
        <v>811</v>
      </c>
    </row>
    <row r="162" spans="1:11" ht="21.75" thickBot="1" x14ac:dyDescent="0.4">
      <c r="A162" s="20">
        <v>2198</v>
      </c>
      <c r="B162" s="38" t="s">
        <v>253</v>
      </c>
      <c r="C162" s="21" t="s">
        <v>599</v>
      </c>
      <c r="D162" s="39">
        <v>42723</v>
      </c>
      <c r="E162" s="39">
        <v>42723</v>
      </c>
      <c r="F162" s="38" t="s">
        <v>244</v>
      </c>
      <c r="G162" s="40">
        <v>173.07</v>
      </c>
      <c r="H162" s="40"/>
      <c r="I162" s="62">
        <v>173.07</v>
      </c>
      <c r="J162" s="50" t="s">
        <v>245</v>
      </c>
      <c r="K162" s="73" t="s">
        <v>811</v>
      </c>
    </row>
    <row r="163" spans="1:11" ht="21.75" thickBot="1" x14ac:dyDescent="0.4">
      <c r="A163" s="20">
        <v>2198</v>
      </c>
      <c r="B163" s="38" t="s">
        <v>254</v>
      </c>
      <c r="C163" s="21" t="s">
        <v>599</v>
      </c>
      <c r="D163" s="39">
        <v>42723</v>
      </c>
      <c r="E163" s="39">
        <v>42723</v>
      </c>
      <c r="F163" s="38" t="s">
        <v>244</v>
      </c>
      <c r="G163" s="40">
        <v>173.07</v>
      </c>
      <c r="H163" s="40"/>
      <c r="I163" s="62">
        <v>173.07</v>
      </c>
      <c r="J163" s="50" t="s">
        <v>245</v>
      </c>
      <c r="K163" s="73" t="s">
        <v>811</v>
      </c>
    </row>
    <row r="164" spans="1:11" ht="21.75" thickBot="1" x14ac:dyDescent="0.4">
      <c r="A164" s="20">
        <v>2198</v>
      </c>
      <c r="B164" s="38" t="s">
        <v>255</v>
      </c>
      <c r="C164" s="21" t="s">
        <v>599</v>
      </c>
      <c r="D164" s="39">
        <v>42723</v>
      </c>
      <c r="E164" s="39">
        <v>42723</v>
      </c>
      <c r="F164" s="38" t="s">
        <v>244</v>
      </c>
      <c r="G164" s="40">
        <v>173.07</v>
      </c>
      <c r="H164" s="40"/>
      <c r="I164" s="62">
        <v>173.07</v>
      </c>
      <c r="J164" s="50" t="s">
        <v>245</v>
      </c>
      <c r="K164" s="73" t="s">
        <v>811</v>
      </c>
    </row>
    <row r="165" spans="1:11" ht="21.75" thickBot="1" x14ac:dyDescent="0.4">
      <c r="A165" s="20">
        <v>2198</v>
      </c>
      <c r="B165" s="38" t="s">
        <v>256</v>
      </c>
      <c r="C165" s="21" t="s">
        <v>599</v>
      </c>
      <c r="D165" s="39">
        <v>42723</v>
      </c>
      <c r="E165" s="39">
        <v>42723</v>
      </c>
      <c r="F165" s="38" t="s">
        <v>244</v>
      </c>
      <c r="G165" s="40">
        <v>173.07</v>
      </c>
      <c r="H165" s="40"/>
      <c r="I165" s="62">
        <v>173.07</v>
      </c>
      <c r="J165" s="50" t="s">
        <v>245</v>
      </c>
      <c r="K165" s="73" t="s">
        <v>811</v>
      </c>
    </row>
    <row r="166" spans="1:11" ht="21.75" thickBot="1" x14ac:dyDescent="0.4">
      <c r="A166" s="20">
        <v>2198</v>
      </c>
      <c r="B166" s="38" t="s">
        <v>257</v>
      </c>
      <c r="C166" s="21" t="s">
        <v>599</v>
      </c>
      <c r="D166" s="39">
        <v>42723</v>
      </c>
      <c r="E166" s="39">
        <v>42723</v>
      </c>
      <c r="F166" s="38" t="s">
        <v>244</v>
      </c>
      <c r="G166" s="40">
        <v>173.07</v>
      </c>
      <c r="H166" s="40"/>
      <c r="I166" s="62">
        <v>173.07</v>
      </c>
      <c r="J166" s="50" t="s">
        <v>245</v>
      </c>
      <c r="K166" s="73" t="s">
        <v>811</v>
      </c>
    </row>
    <row r="167" spans="1:11" ht="21.75" thickBot="1" x14ac:dyDescent="0.4">
      <c r="A167" s="20">
        <v>2198</v>
      </c>
      <c r="B167" s="38" t="s">
        <v>258</v>
      </c>
      <c r="C167" s="21" t="s">
        <v>599</v>
      </c>
      <c r="D167" s="39">
        <v>42723</v>
      </c>
      <c r="E167" s="39">
        <v>42723</v>
      </c>
      <c r="F167" s="38" t="s">
        <v>244</v>
      </c>
      <c r="G167" s="40">
        <v>173.07</v>
      </c>
      <c r="H167" s="40"/>
      <c r="I167" s="62">
        <v>173.07</v>
      </c>
      <c r="J167" s="50" t="s">
        <v>245</v>
      </c>
      <c r="K167" s="73" t="s">
        <v>811</v>
      </c>
    </row>
    <row r="168" spans="1:11" ht="21.75" thickBot="1" x14ac:dyDescent="0.4">
      <c r="A168" s="20">
        <v>2198</v>
      </c>
      <c r="B168" s="38" t="s">
        <v>259</v>
      </c>
      <c r="C168" s="21" t="s">
        <v>599</v>
      </c>
      <c r="D168" s="39">
        <v>42723</v>
      </c>
      <c r="E168" s="39">
        <v>42723</v>
      </c>
      <c r="F168" s="38" t="s">
        <v>244</v>
      </c>
      <c r="G168" s="40">
        <v>173.07</v>
      </c>
      <c r="H168" s="40"/>
      <c r="I168" s="62">
        <v>173.07</v>
      </c>
      <c r="J168" s="50" t="s">
        <v>245</v>
      </c>
      <c r="K168" s="73" t="s">
        <v>811</v>
      </c>
    </row>
    <row r="169" spans="1:11" ht="21.75" thickBot="1" x14ac:dyDescent="0.4">
      <c r="A169" s="20">
        <v>2198</v>
      </c>
      <c r="B169" s="38" t="s">
        <v>260</v>
      </c>
      <c r="C169" s="21" t="s">
        <v>599</v>
      </c>
      <c r="D169" s="39">
        <v>42723</v>
      </c>
      <c r="E169" s="39">
        <v>42723</v>
      </c>
      <c r="F169" s="38" t="s">
        <v>244</v>
      </c>
      <c r="G169" s="40">
        <v>173.07</v>
      </c>
      <c r="H169" s="40"/>
      <c r="I169" s="62">
        <v>173.07</v>
      </c>
      <c r="J169" s="50" t="s">
        <v>245</v>
      </c>
      <c r="K169" s="73" t="s">
        <v>811</v>
      </c>
    </row>
    <row r="170" spans="1:11" ht="21.75" thickBot="1" x14ac:dyDescent="0.4">
      <c r="A170" s="20">
        <v>2198</v>
      </c>
      <c r="B170" s="38" t="s">
        <v>261</v>
      </c>
      <c r="C170" s="21" t="s">
        <v>599</v>
      </c>
      <c r="D170" s="39">
        <v>42723</v>
      </c>
      <c r="E170" s="39">
        <v>42723</v>
      </c>
      <c r="F170" s="38" t="s">
        <v>244</v>
      </c>
      <c r="G170" s="40">
        <v>173.07</v>
      </c>
      <c r="H170" s="40"/>
      <c r="I170" s="62">
        <v>173.07</v>
      </c>
      <c r="J170" s="77" t="s">
        <v>245</v>
      </c>
      <c r="K170" s="73" t="s">
        <v>811</v>
      </c>
    </row>
    <row r="171" spans="1:11" ht="21.75" thickBot="1" x14ac:dyDescent="0.4">
      <c r="A171" s="20">
        <v>3016</v>
      </c>
      <c r="B171" s="21" t="s">
        <v>643</v>
      </c>
      <c r="C171" s="21" t="s">
        <v>644</v>
      </c>
      <c r="D171" s="21" t="s">
        <v>581</v>
      </c>
      <c r="E171" s="21" t="s">
        <v>583</v>
      </c>
      <c r="F171" s="21" t="s">
        <v>25</v>
      </c>
      <c r="G171" s="22">
        <v>648.65</v>
      </c>
      <c r="H171" s="22">
        <v>492.59</v>
      </c>
      <c r="I171" s="23">
        <v>156.06</v>
      </c>
      <c r="J171" s="68"/>
      <c r="K171" s="73" t="s">
        <v>814</v>
      </c>
    </row>
    <row r="172" spans="1:11" ht="21.75" thickBot="1" x14ac:dyDescent="0.4">
      <c r="A172" s="20">
        <v>3016</v>
      </c>
      <c r="B172" s="21" t="s">
        <v>645</v>
      </c>
      <c r="C172" s="21" t="s">
        <v>644</v>
      </c>
      <c r="D172" s="21" t="s">
        <v>646</v>
      </c>
      <c r="E172" s="21" t="s">
        <v>647</v>
      </c>
      <c r="F172" s="21" t="s">
        <v>25</v>
      </c>
      <c r="G172" s="22">
        <v>684.05</v>
      </c>
      <c r="H172" s="22">
        <v>521.02</v>
      </c>
      <c r="I172" s="23">
        <v>163.02999999999997</v>
      </c>
      <c r="J172" s="68"/>
      <c r="K172" s="73" t="s">
        <v>814</v>
      </c>
    </row>
    <row r="173" spans="1:11" ht="21.75" thickBot="1" x14ac:dyDescent="0.4">
      <c r="A173" s="20">
        <v>3016</v>
      </c>
      <c r="B173" s="21" t="s">
        <v>648</v>
      </c>
      <c r="C173" s="21" t="s">
        <v>644</v>
      </c>
      <c r="D173" s="21" t="s">
        <v>649</v>
      </c>
      <c r="E173" s="21" t="s">
        <v>650</v>
      </c>
      <c r="F173" s="21" t="s">
        <v>25</v>
      </c>
      <c r="G173" s="22">
        <v>929.28</v>
      </c>
      <c r="H173" s="22"/>
      <c r="I173" s="23">
        <v>929.28</v>
      </c>
      <c r="J173" s="68"/>
      <c r="K173" s="73" t="s">
        <v>814</v>
      </c>
    </row>
    <row r="174" spans="1:11" ht="21.75" thickBot="1" x14ac:dyDescent="0.4">
      <c r="A174" s="20">
        <v>3016</v>
      </c>
      <c r="B174" s="21" t="s">
        <v>651</v>
      </c>
      <c r="C174" s="21" t="s">
        <v>644</v>
      </c>
      <c r="D174" s="21" t="s">
        <v>650</v>
      </c>
      <c r="E174" s="21" t="s">
        <v>652</v>
      </c>
      <c r="F174" s="21" t="s">
        <v>25</v>
      </c>
      <c r="G174" s="22">
        <v>303.22000000000003</v>
      </c>
      <c r="H174" s="22"/>
      <c r="I174" s="23">
        <v>303.22000000000003</v>
      </c>
      <c r="J174" s="68"/>
      <c r="K174" s="73" t="s">
        <v>814</v>
      </c>
    </row>
    <row r="175" spans="1:11" ht="21.75" thickBot="1" x14ac:dyDescent="0.4">
      <c r="A175" s="20">
        <v>3016</v>
      </c>
      <c r="B175" s="21" t="s">
        <v>26</v>
      </c>
      <c r="C175" s="21" t="s">
        <v>644</v>
      </c>
      <c r="D175" s="21" t="s">
        <v>653</v>
      </c>
      <c r="E175" s="21" t="s">
        <v>654</v>
      </c>
      <c r="F175" s="21" t="s">
        <v>25</v>
      </c>
      <c r="G175" s="22">
        <v>610.9</v>
      </c>
      <c r="H175" s="22"/>
      <c r="I175" s="23">
        <v>610.9</v>
      </c>
      <c r="J175" s="68"/>
      <c r="K175" s="73" t="s">
        <v>814</v>
      </c>
    </row>
    <row r="176" spans="1:11" ht="21.75" thickBot="1" x14ac:dyDescent="0.4">
      <c r="A176" s="20">
        <v>3016</v>
      </c>
      <c r="B176" s="21" t="s">
        <v>655</v>
      </c>
      <c r="C176" s="21" t="s">
        <v>644</v>
      </c>
      <c r="D176" s="21" t="s">
        <v>656</v>
      </c>
      <c r="E176" s="21" t="s">
        <v>657</v>
      </c>
      <c r="F176" s="21" t="s">
        <v>25</v>
      </c>
      <c r="G176" s="22">
        <v>151.71</v>
      </c>
      <c r="H176" s="22"/>
      <c r="I176" s="23">
        <v>151.71</v>
      </c>
      <c r="J176" s="68"/>
      <c r="K176" s="73" t="s">
        <v>814</v>
      </c>
    </row>
    <row r="177" spans="1:11" ht="21.75" thickBot="1" x14ac:dyDescent="0.4">
      <c r="A177" s="20">
        <v>3016</v>
      </c>
      <c r="B177" s="21" t="s">
        <v>658</v>
      </c>
      <c r="C177" s="21" t="s">
        <v>644</v>
      </c>
      <c r="D177" s="21" t="s">
        <v>659</v>
      </c>
      <c r="E177" s="21" t="s">
        <v>641</v>
      </c>
      <c r="F177" s="21" t="s">
        <v>25</v>
      </c>
      <c r="G177" s="22">
        <v>1053.23</v>
      </c>
      <c r="H177" s="22"/>
      <c r="I177" s="23">
        <v>1053.23</v>
      </c>
      <c r="J177" s="68"/>
      <c r="K177" s="73" t="s">
        <v>814</v>
      </c>
    </row>
    <row r="178" spans="1:11" ht="21.75" thickBot="1" x14ac:dyDescent="0.4">
      <c r="A178" s="20">
        <v>3016</v>
      </c>
      <c r="B178" s="21" t="s">
        <v>660</v>
      </c>
      <c r="C178" s="21" t="s">
        <v>644</v>
      </c>
      <c r="D178" s="21" t="s">
        <v>641</v>
      </c>
      <c r="E178" s="21" t="s">
        <v>661</v>
      </c>
      <c r="F178" s="21" t="s">
        <v>25</v>
      </c>
      <c r="G178" s="22">
        <v>759.23</v>
      </c>
      <c r="H178" s="22"/>
      <c r="I178" s="23">
        <v>759.23</v>
      </c>
      <c r="J178" s="68"/>
      <c r="K178" s="73" t="s">
        <v>814</v>
      </c>
    </row>
    <row r="179" spans="1:11" ht="21.75" thickBot="1" x14ac:dyDescent="0.4">
      <c r="A179" s="20">
        <v>3016</v>
      </c>
      <c r="B179" s="21" t="s">
        <v>662</v>
      </c>
      <c r="C179" s="21" t="s">
        <v>644</v>
      </c>
      <c r="D179" s="21" t="s">
        <v>663</v>
      </c>
      <c r="E179" s="21" t="s">
        <v>664</v>
      </c>
      <c r="F179" s="21" t="s">
        <v>25</v>
      </c>
      <c r="G179" s="22">
        <v>1090.77</v>
      </c>
      <c r="H179" s="22"/>
      <c r="I179" s="23">
        <v>1090.77</v>
      </c>
      <c r="J179" s="68"/>
      <c r="K179" s="73" t="s">
        <v>814</v>
      </c>
    </row>
    <row r="180" spans="1:11" ht="21.75" thickBot="1" x14ac:dyDescent="0.4">
      <c r="A180" s="20">
        <v>3016</v>
      </c>
      <c r="B180" s="21" t="s">
        <v>665</v>
      </c>
      <c r="C180" s="21" t="s">
        <v>644</v>
      </c>
      <c r="D180" s="21" t="s">
        <v>666</v>
      </c>
      <c r="E180" s="21" t="s">
        <v>667</v>
      </c>
      <c r="F180" s="21" t="s">
        <v>25</v>
      </c>
      <c r="G180" s="22">
        <v>585.99</v>
      </c>
      <c r="H180" s="22"/>
      <c r="I180" s="23">
        <v>585.99</v>
      </c>
      <c r="J180" s="68"/>
      <c r="K180" s="73" t="s">
        <v>814</v>
      </c>
    </row>
    <row r="181" spans="1:11" ht="21.75" thickBot="1" x14ac:dyDescent="0.4">
      <c r="A181" s="20">
        <v>3016</v>
      </c>
      <c r="B181" s="21" t="s">
        <v>668</v>
      </c>
      <c r="C181" s="21" t="s">
        <v>644</v>
      </c>
      <c r="D181" s="21" t="s">
        <v>669</v>
      </c>
      <c r="E181" s="21" t="s">
        <v>642</v>
      </c>
      <c r="F181" s="21" t="s">
        <v>25</v>
      </c>
      <c r="G181" s="22">
        <v>1101.44</v>
      </c>
      <c r="H181" s="22"/>
      <c r="I181" s="23">
        <v>1101.44</v>
      </c>
      <c r="J181" s="68"/>
      <c r="K181" s="73" t="s">
        <v>814</v>
      </c>
    </row>
    <row r="182" spans="1:11" ht="21.75" thickBot="1" x14ac:dyDescent="0.4">
      <c r="A182" s="20">
        <v>3016</v>
      </c>
      <c r="B182" s="21" t="s">
        <v>670</v>
      </c>
      <c r="C182" s="21" t="s">
        <v>644</v>
      </c>
      <c r="D182" s="21" t="s">
        <v>671</v>
      </c>
      <c r="E182" s="21" t="s">
        <v>672</v>
      </c>
      <c r="F182" s="21" t="s">
        <v>25</v>
      </c>
      <c r="G182" s="22">
        <v>926.84</v>
      </c>
      <c r="H182" s="22"/>
      <c r="I182" s="23">
        <v>926.84</v>
      </c>
      <c r="J182" s="68"/>
      <c r="K182" s="73" t="s">
        <v>814</v>
      </c>
    </row>
    <row r="183" spans="1:11" ht="21.75" thickBot="1" x14ac:dyDescent="0.4">
      <c r="A183" s="20">
        <v>3016</v>
      </c>
      <c r="B183" s="21" t="s">
        <v>673</v>
      </c>
      <c r="C183" s="21" t="s">
        <v>644</v>
      </c>
      <c r="D183" s="21" t="s">
        <v>674</v>
      </c>
      <c r="E183" s="21" t="s">
        <v>675</v>
      </c>
      <c r="F183" s="21" t="s">
        <v>25</v>
      </c>
      <c r="G183" s="22">
        <v>836.34</v>
      </c>
      <c r="H183" s="22"/>
      <c r="I183" s="23">
        <v>836.34</v>
      </c>
      <c r="J183" s="68"/>
      <c r="K183" s="73" t="s">
        <v>814</v>
      </c>
    </row>
    <row r="184" spans="1:11" ht="21.75" thickBot="1" x14ac:dyDescent="0.4">
      <c r="A184" s="20">
        <v>3016</v>
      </c>
      <c r="B184" s="21" t="s">
        <v>676</v>
      </c>
      <c r="C184" s="21" t="s">
        <v>644</v>
      </c>
      <c r="D184" s="21" t="s">
        <v>677</v>
      </c>
      <c r="E184" s="21" t="s">
        <v>678</v>
      </c>
      <c r="F184" s="21" t="s">
        <v>25</v>
      </c>
      <c r="G184" s="22">
        <v>1098.05</v>
      </c>
      <c r="H184" s="22"/>
      <c r="I184" s="23">
        <v>1098.05</v>
      </c>
      <c r="J184" s="68"/>
      <c r="K184" s="73" t="s">
        <v>814</v>
      </c>
    </row>
    <row r="185" spans="1:11" ht="21.75" thickBot="1" x14ac:dyDescent="0.4">
      <c r="A185" s="20">
        <v>3016</v>
      </c>
      <c r="B185" s="21" t="s">
        <v>679</v>
      </c>
      <c r="C185" s="21" t="s">
        <v>644</v>
      </c>
      <c r="D185" s="21" t="s">
        <v>675</v>
      </c>
      <c r="E185" s="21" t="s">
        <v>680</v>
      </c>
      <c r="F185" s="21" t="s">
        <v>25</v>
      </c>
      <c r="G185" s="22">
        <v>59.66</v>
      </c>
      <c r="H185" s="22"/>
      <c r="I185" s="23">
        <v>59.66</v>
      </c>
      <c r="J185" s="68"/>
      <c r="K185" s="73" t="s">
        <v>814</v>
      </c>
    </row>
    <row r="186" spans="1:11" ht="21.75" thickBot="1" x14ac:dyDescent="0.4">
      <c r="A186" s="20">
        <v>3016</v>
      </c>
      <c r="B186" s="21" t="s">
        <v>681</v>
      </c>
      <c r="C186" s="21" t="s">
        <v>644</v>
      </c>
      <c r="D186" s="21" t="s">
        <v>680</v>
      </c>
      <c r="E186" s="21" t="s">
        <v>682</v>
      </c>
      <c r="F186" s="21" t="s">
        <v>25</v>
      </c>
      <c r="G186" s="22">
        <v>877.96</v>
      </c>
      <c r="H186" s="22"/>
      <c r="I186" s="23">
        <v>877.96</v>
      </c>
      <c r="J186" s="68"/>
      <c r="K186" s="73" t="s">
        <v>814</v>
      </c>
    </row>
    <row r="187" spans="1:11" ht="21.75" thickBot="1" x14ac:dyDescent="0.4">
      <c r="A187" s="20">
        <v>3016</v>
      </c>
      <c r="B187" s="21" t="s">
        <v>683</v>
      </c>
      <c r="C187" s="21" t="s">
        <v>644</v>
      </c>
      <c r="D187" s="21" t="s">
        <v>684</v>
      </c>
      <c r="E187" s="21" t="s">
        <v>685</v>
      </c>
      <c r="F187" s="21" t="s">
        <v>25</v>
      </c>
      <c r="G187" s="22">
        <v>1247.42</v>
      </c>
      <c r="H187" s="22"/>
      <c r="I187" s="23">
        <v>1247.42</v>
      </c>
      <c r="J187" s="68"/>
      <c r="K187" s="73" t="s">
        <v>814</v>
      </c>
    </row>
    <row r="188" spans="1:11" ht="21.75" thickBot="1" x14ac:dyDescent="0.4">
      <c r="A188" s="20">
        <v>3016</v>
      </c>
      <c r="B188" s="21" t="s">
        <v>686</v>
      </c>
      <c r="C188" s="21" t="s">
        <v>644</v>
      </c>
      <c r="D188" s="21" t="s">
        <v>687</v>
      </c>
      <c r="E188" s="21" t="s">
        <v>628</v>
      </c>
      <c r="F188" s="21" t="s">
        <v>25</v>
      </c>
      <c r="G188" s="22">
        <v>1158.97</v>
      </c>
      <c r="H188" s="22"/>
      <c r="I188" s="23">
        <v>1158.97</v>
      </c>
      <c r="J188" s="68"/>
      <c r="K188" s="73" t="s">
        <v>814</v>
      </c>
    </row>
    <row r="189" spans="1:11" ht="21.75" thickBot="1" x14ac:dyDescent="0.4">
      <c r="A189" s="20">
        <v>3016</v>
      </c>
      <c r="B189" s="21" t="s">
        <v>688</v>
      </c>
      <c r="C189" s="21" t="s">
        <v>644</v>
      </c>
      <c r="D189" s="21" t="s">
        <v>689</v>
      </c>
      <c r="E189" s="21" t="s">
        <v>690</v>
      </c>
      <c r="F189" s="21" t="s">
        <v>25</v>
      </c>
      <c r="G189" s="22">
        <v>524.97</v>
      </c>
      <c r="H189" s="22"/>
      <c r="I189" s="23">
        <v>524.97</v>
      </c>
      <c r="J189" s="68"/>
      <c r="K189" s="73" t="s">
        <v>814</v>
      </c>
    </row>
    <row r="190" spans="1:11" ht="21.75" thickBot="1" x14ac:dyDescent="0.4">
      <c r="A190" s="20">
        <v>3016</v>
      </c>
      <c r="B190" s="21" t="s">
        <v>691</v>
      </c>
      <c r="C190" s="21" t="s">
        <v>644</v>
      </c>
      <c r="D190" s="21" t="s">
        <v>603</v>
      </c>
      <c r="E190" s="21" t="s">
        <v>604</v>
      </c>
      <c r="F190" s="21" t="s">
        <v>25</v>
      </c>
      <c r="G190" s="22">
        <v>336.5</v>
      </c>
      <c r="H190" s="22"/>
      <c r="I190" s="23">
        <v>336.5</v>
      </c>
      <c r="J190" s="68"/>
      <c r="K190" s="73" t="s">
        <v>814</v>
      </c>
    </row>
    <row r="191" spans="1:11" ht="21.75" thickBot="1" x14ac:dyDescent="0.4">
      <c r="A191" s="20">
        <v>3016</v>
      </c>
      <c r="B191" s="21" t="s">
        <v>692</v>
      </c>
      <c r="C191" s="21" t="s">
        <v>644</v>
      </c>
      <c r="D191" s="21" t="s">
        <v>690</v>
      </c>
      <c r="E191" s="21" t="s">
        <v>693</v>
      </c>
      <c r="F191" s="21" t="s">
        <v>25</v>
      </c>
      <c r="G191" s="22">
        <v>1675.78</v>
      </c>
      <c r="H191" s="22"/>
      <c r="I191" s="23">
        <v>1675.78</v>
      </c>
      <c r="J191" s="68"/>
      <c r="K191" s="73" t="s">
        <v>814</v>
      </c>
    </row>
    <row r="192" spans="1:11" ht="21.75" thickBot="1" x14ac:dyDescent="0.4">
      <c r="A192" s="20">
        <v>3016</v>
      </c>
      <c r="B192" s="21" t="s">
        <v>694</v>
      </c>
      <c r="C192" s="21" t="s">
        <v>644</v>
      </c>
      <c r="D192" s="21" t="s">
        <v>693</v>
      </c>
      <c r="E192" s="21" t="s">
        <v>609</v>
      </c>
      <c r="F192" s="21" t="s">
        <v>25</v>
      </c>
      <c r="G192" s="22">
        <v>1135.78</v>
      </c>
      <c r="H192" s="22"/>
      <c r="I192" s="23">
        <v>1135.78</v>
      </c>
      <c r="J192" s="68"/>
      <c r="K192" s="73" t="s">
        <v>814</v>
      </c>
    </row>
    <row r="193" spans="1:11" ht="21.75" thickBot="1" x14ac:dyDescent="0.4">
      <c r="A193" s="20">
        <v>3016</v>
      </c>
      <c r="B193" s="21" t="s">
        <v>695</v>
      </c>
      <c r="C193" s="21" t="s">
        <v>644</v>
      </c>
      <c r="D193" s="21" t="s">
        <v>696</v>
      </c>
      <c r="E193" s="21" t="s">
        <v>697</v>
      </c>
      <c r="F193" s="21" t="s">
        <v>25</v>
      </c>
      <c r="G193" s="22">
        <v>2045.55</v>
      </c>
      <c r="H193" s="22"/>
      <c r="I193" s="23">
        <v>2045.55</v>
      </c>
      <c r="J193" s="68"/>
      <c r="K193" s="73" t="s">
        <v>814</v>
      </c>
    </row>
    <row r="194" spans="1:11" ht="21.75" thickBot="1" x14ac:dyDescent="0.4">
      <c r="A194" s="20">
        <v>3016</v>
      </c>
      <c r="B194" s="21" t="s">
        <v>698</v>
      </c>
      <c r="C194" s="21" t="s">
        <v>644</v>
      </c>
      <c r="D194" s="21" t="s">
        <v>699</v>
      </c>
      <c r="E194" s="21" t="s">
        <v>700</v>
      </c>
      <c r="F194" s="21" t="s">
        <v>25</v>
      </c>
      <c r="G194" s="22">
        <v>119.31</v>
      </c>
      <c r="H194" s="22"/>
      <c r="I194" s="23">
        <v>119.31</v>
      </c>
      <c r="J194" s="68"/>
      <c r="K194" s="73" t="s">
        <v>814</v>
      </c>
    </row>
    <row r="195" spans="1:11" ht="21.75" thickBot="1" x14ac:dyDescent="0.4">
      <c r="A195" s="20">
        <v>3016</v>
      </c>
      <c r="B195" s="27" t="s">
        <v>701</v>
      </c>
      <c r="C195" s="21" t="s">
        <v>644</v>
      </c>
      <c r="D195" s="27" t="s">
        <v>674</v>
      </c>
      <c r="E195" s="27" t="s">
        <v>675</v>
      </c>
      <c r="F195" s="27" t="s">
        <v>9</v>
      </c>
      <c r="G195" s="29">
        <v>566.48</v>
      </c>
      <c r="H195" s="29">
        <v>151.99</v>
      </c>
      <c r="I195" s="57">
        <v>414.49</v>
      </c>
      <c r="J195" s="68"/>
      <c r="K195" s="73" t="s">
        <v>814</v>
      </c>
    </row>
    <row r="196" spans="1:11" ht="21.75" thickBot="1" x14ac:dyDescent="0.4">
      <c r="A196" s="20">
        <v>3016</v>
      </c>
      <c r="B196" s="27" t="s">
        <v>795</v>
      </c>
      <c r="C196" s="21" t="s">
        <v>644</v>
      </c>
      <c r="D196" s="27" t="s">
        <v>677</v>
      </c>
      <c r="E196" s="27" t="s">
        <v>678</v>
      </c>
      <c r="F196" s="27" t="s">
        <v>9</v>
      </c>
      <c r="G196" s="29">
        <v>260.93</v>
      </c>
      <c r="H196" s="29"/>
      <c r="I196" s="57">
        <v>260.93</v>
      </c>
      <c r="J196" s="68"/>
      <c r="K196" s="73" t="s">
        <v>814</v>
      </c>
    </row>
    <row r="197" spans="1:11" ht="21.75" thickBot="1" x14ac:dyDescent="0.4">
      <c r="A197" s="20">
        <v>3016</v>
      </c>
      <c r="B197" s="27" t="s">
        <v>702</v>
      </c>
      <c r="C197" s="21" t="s">
        <v>644</v>
      </c>
      <c r="D197" s="27" t="s">
        <v>680</v>
      </c>
      <c r="E197" s="27" t="s">
        <v>682</v>
      </c>
      <c r="F197" s="27" t="s">
        <v>9</v>
      </c>
      <c r="G197" s="29">
        <v>485</v>
      </c>
      <c r="H197" s="29"/>
      <c r="I197" s="57">
        <v>485</v>
      </c>
      <c r="J197" s="68"/>
      <c r="K197" s="73" t="s">
        <v>814</v>
      </c>
    </row>
    <row r="198" spans="1:11" ht="21.75" thickBot="1" x14ac:dyDescent="0.4">
      <c r="A198" s="20">
        <v>3016</v>
      </c>
      <c r="B198" s="27" t="s">
        <v>703</v>
      </c>
      <c r="C198" s="21" t="s">
        <v>644</v>
      </c>
      <c r="D198" s="27" t="s">
        <v>675</v>
      </c>
      <c r="E198" s="27" t="s">
        <v>680</v>
      </c>
      <c r="F198" s="27" t="s">
        <v>9</v>
      </c>
      <c r="G198" s="29">
        <v>19.399999999999999</v>
      </c>
      <c r="H198" s="29"/>
      <c r="I198" s="57">
        <v>19.399999999999999</v>
      </c>
      <c r="J198" s="68"/>
      <c r="K198" s="73" t="s">
        <v>814</v>
      </c>
    </row>
    <row r="199" spans="1:11" ht="21.75" thickBot="1" x14ac:dyDescent="0.4">
      <c r="A199" s="20">
        <v>3016</v>
      </c>
      <c r="B199" s="27" t="s">
        <v>704</v>
      </c>
      <c r="C199" s="21" t="s">
        <v>644</v>
      </c>
      <c r="D199" s="27" t="s">
        <v>684</v>
      </c>
      <c r="E199" s="27" t="s">
        <v>685</v>
      </c>
      <c r="F199" s="27" t="s">
        <v>9</v>
      </c>
      <c r="G199" s="29">
        <v>1081.55</v>
      </c>
      <c r="H199" s="29"/>
      <c r="I199" s="57">
        <v>1081.55</v>
      </c>
      <c r="J199" s="68"/>
      <c r="K199" s="73" t="s">
        <v>814</v>
      </c>
    </row>
    <row r="200" spans="1:11" ht="21.75" thickBot="1" x14ac:dyDescent="0.4">
      <c r="A200" s="20">
        <v>3016</v>
      </c>
      <c r="B200" s="27" t="s">
        <v>705</v>
      </c>
      <c r="C200" s="21" t="s">
        <v>644</v>
      </c>
      <c r="D200" s="27" t="s">
        <v>687</v>
      </c>
      <c r="E200" s="27" t="s">
        <v>628</v>
      </c>
      <c r="F200" s="27" t="s">
        <v>9</v>
      </c>
      <c r="G200" s="29">
        <v>608.19000000000005</v>
      </c>
      <c r="H200" s="29"/>
      <c r="I200" s="57">
        <v>608.19000000000005</v>
      </c>
      <c r="J200" s="68"/>
      <c r="K200" s="73" t="s">
        <v>814</v>
      </c>
    </row>
    <row r="201" spans="1:11" ht="21.75" thickBot="1" x14ac:dyDescent="0.4">
      <c r="A201" s="20">
        <v>3016</v>
      </c>
      <c r="B201" s="27" t="s">
        <v>706</v>
      </c>
      <c r="C201" s="21" t="s">
        <v>644</v>
      </c>
      <c r="D201" s="27" t="s">
        <v>689</v>
      </c>
      <c r="E201" s="27" t="s">
        <v>690</v>
      </c>
      <c r="F201" s="27" t="s">
        <v>9</v>
      </c>
      <c r="G201" s="29">
        <v>421.95</v>
      </c>
      <c r="H201" s="29"/>
      <c r="I201" s="57">
        <v>421.95</v>
      </c>
      <c r="J201" s="68"/>
      <c r="K201" s="73" t="s">
        <v>814</v>
      </c>
    </row>
    <row r="202" spans="1:11" ht="21.75" thickBot="1" x14ac:dyDescent="0.4">
      <c r="A202" s="20">
        <v>3016</v>
      </c>
      <c r="B202" s="27" t="s">
        <v>707</v>
      </c>
      <c r="C202" s="21" t="s">
        <v>644</v>
      </c>
      <c r="D202" s="27" t="s">
        <v>603</v>
      </c>
      <c r="E202" s="27" t="s">
        <v>604</v>
      </c>
      <c r="F202" s="27" t="s">
        <v>9</v>
      </c>
      <c r="G202" s="29">
        <v>101.85</v>
      </c>
      <c r="H202" s="29"/>
      <c r="I202" s="57">
        <v>101.85</v>
      </c>
      <c r="J202" s="68"/>
      <c r="K202" s="73" t="s">
        <v>814</v>
      </c>
    </row>
    <row r="203" spans="1:11" ht="21.75" thickBot="1" x14ac:dyDescent="0.4">
      <c r="A203" s="20">
        <v>3016</v>
      </c>
      <c r="B203" s="27" t="s">
        <v>708</v>
      </c>
      <c r="C203" s="21" t="s">
        <v>644</v>
      </c>
      <c r="D203" s="27" t="s">
        <v>690</v>
      </c>
      <c r="E203" s="27" t="s">
        <v>693</v>
      </c>
      <c r="F203" s="27" t="s">
        <v>9</v>
      </c>
      <c r="G203" s="29">
        <v>647.96</v>
      </c>
      <c r="H203" s="29"/>
      <c r="I203" s="57">
        <v>647.96</v>
      </c>
      <c r="J203" s="68"/>
      <c r="K203" s="73" t="s">
        <v>814</v>
      </c>
    </row>
    <row r="204" spans="1:11" ht="21.75" thickBot="1" x14ac:dyDescent="0.4">
      <c r="A204" s="20">
        <v>3016</v>
      </c>
      <c r="B204" s="27" t="s">
        <v>709</v>
      </c>
      <c r="C204" s="21" t="s">
        <v>644</v>
      </c>
      <c r="D204" s="27" t="s">
        <v>693</v>
      </c>
      <c r="E204" s="27" t="s">
        <v>609</v>
      </c>
      <c r="F204" s="27" t="s">
        <v>9</v>
      </c>
      <c r="G204" s="29">
        <v>775.03</v>
      </c>
      <c r="H204" s="29"/>
      <c r="I204" s="57">
        <v>775.03</v>
      </c>
      <c r="J204" s="68"/>
      <c r="K204" s="73" t="s">
        <v>814</v>
      </c>
    </row>
    <row r="205" spans="1:11" ht="21.75" thickBot="1" x14ac:dyDescent="0.4">
      <c r="A205" s="20">
        <v>3016</v>
      </c>
      <c r="B205" s="27" t="s">
        <v>710</v>
      </c>
      <c r="C205" s="21" t="s">
        <v>644</v>
      </c>
      <c r="D205" s="27" t="s">
        <v>696</v>
      </c>
      <c r="E205" s="27" t="s">
        <v>697</v>
      </c>
      <c r="F205" s="27" t="s">
        <v>9</v>
      </c>
      <c r="G205" s="29">
        <v>771.15</v>
      </c>
      <c r="H205" s="29"/>
      <c r="I205" s="57">
        <v>771.15</v>
      </c>
      <c r="J205" s="68"/>
      <c r="K205" s="73" t="s">
        <v>814</v>
      </c>
    </row>
    <row r="206" spans="1:11" ht="21.75" thickBot="1" x14ac:dyDescent="0.4">
      <c r="A206" s="20">
        <v>3016</v>
      </c>
      <c r="B206" s="27" t="s">
        <v>711</v>
      </c>
      <c r="C206" s="21" t="s">
        <v>644</v>
      </c>
      <c r="D206" s="27" t="s">
        <v>610</v>
      </c>
      <c r="E206" s="27" t="s">
        <v>712</v>
      </c>
      <c r="F206" s="27" t="s">
        <v>9</v>
      </c>
      <c r="G206" s="29">
        <v>29.1</v>
      </c>
      <c r="H206" s="29"/>
      <c r="I206" s="57">
        <v>29.1</v>
      </c>
      <c r="J206" s="68"/>
      <c r="K206" s="73" t="s">
        <v>814</v>
      </c>
    </row>
    <row r="207" spans="1:11" ht="21.75" thickBot="1" x14ac:dyDescent="0.4">
      <c r="A207" s="20">
        <v>3016</v>
      </c>
      <c r="B207" s="27" t="s">
        <v>713</v>
      </c>
      <c r="C207" s="21" t="s">
        <v>644</v>
      </c>
      <c r="D207" s="27" t="s">
        <v>714</v>
      </c>
      <c r="E207" s="27" t="s">
        <v>715</v>
      </c>
      <c r="F207" s="27" t="s">
        <v>9</v>
      </c>
      <c r="G207" s="29">
        <v>92.15</v>
      </c>
      <c r="H207" s="29"/>
      <c r="I207" s="57">
        <v>92.15</v>
      </c>
      <c r="J207" s="71"/>
      <c r="K207" s="73" t="s">
        <v>814</v>
      </c>
    </row>
    <row r="208" spans="1:11" ht="21.75" thickBot="1" x14ac:dyDescent="0.4">
      <c r="A208" s="9">
        <v>3015</v>
      </c>
      <c r="B208" s="14" t="s">
        <v>264</v>
      </c>
      <c r="C208" s="21" t="s">
        <v>644</v>
      </c>
      <c r="D208" s="18">
        <v>42720</v>
      </c>
      <c r="E208" s="18">
        <v>42720</v>
      </c>
      <c r="F208" s="14" t="s">
        <v>244</v>
      </c>
      <c r="G208" s="15">
        <v>165.25</v>
      </c>
      <c r="H208" s="15"/>
      <c r="I208" s="16">
        <v>165.25</v>
      </c>
      <c r="J208" s="17" t="s">
        <v>265</v>
      </c>
      <c r="K208" s="73" t="s">
        <v>811</v>
      </c>
    </row>
    <row r="209" spans="1:11" ht="21.75" thickBot="1" x14ac:dyDescent="0.4">
      <c r="A209" s="9">
        <v>3016</v>
      </c>
      <c r="B209" s="14" t="s">
        <v>266</v>
      </c>
      <c r="C209" s="21" t="s">
        <v>644</v>
      </c>
      <c r="D209" s="18">
        <v>42720</v>
      </c>
      <c r="E209" s="18">
        <v>42720</v>
      </c>
      <c r="F209" s="14" t="s">
        <v>244</v>
      </c>
      <c r="G209" s="15">
        <v>165.25</v>
      </c>
      <c r="H209" s="15"/>
      <c r="I209" s="16">
        <v>165.25</v>
      </c>
      <c r="J209" s="17" t="s">
        <v>265</v>
      </c>
      <c r="K209" s="73" t="s">
        <v>811</v>
      </c>
    </row>
    <row r="210" spans="1:11" ht="21.75" thickBot="1" x14ac:dyDescent="0.4">
      <c r="A210" s="9">
        <v>3016</v>
      </c>
      <c r="B210" s="14" t="s">
        <v>267</v>
      </c>
      <c r="C210" s="21" t="s">
        <v>644</v>
      </c>
      <c r="D210" s="18">
        <v>42720</v>
      </c>
      <c r="E210" s="18">
        <v>42720</v>
      </c>
      <c r="F210" s="14" t="s">
        <v>244</v>
      </c>
      <c r="G210" s="15">
        <v>165.25</v>
      </c>
      <c r="H210" s="15"/>
      <c r="I210" s="16">
        <v>165.25</v>
      </c>
      <c r="J210" s="17" t="s">
        <v>265</v>
      </c>
      <c r="K210" s="73" t="s">
        <v>811</v>
      </c>
    </row>
    <row r="211" spans="1:11" ht="21.75" thickBot="1" x14ac:dyDescent="0.4">
      <c r="A211" s="9">
        <v>3016</v>
      </c>
      <c r="B211" s="14" t="s">
        <v>268</v>
      </c>
      <c r="C211" s="21" t="s">
        <v>644</v>
      </c>
      <c r="D211" s="18">
        <v>42720</v>
      </c>
      <c r="E211" s="18">
        <v>42720</v>
      </c>
      <c r="F211" s="14" t="s">
        <v>244</v>
      </c>
      <c r="G211" s="15">
        <v>165.25</v>
      </c>
      <c r="H211" s="15"/>
      <c r="I211" s="16">
        <v>165.25</v>
      </c>
      <c r="J211" s="17" t="s">
        <v>265</v>
      </c>
      <c r="K211" s="73" t="s">
        <v>811</v>
      </c>
    </row>
    <row r="212" spans="1:11" ht="21.75" thickBot="1" x14ac:dyDescent="0.4">
      <c r="A212" s="9">
        <v>3016</v>
      </c>
      <c r="B212" s="14" t="s">
        <v>269</v>
      </c>
      <c r="C212" s="21" t="s">
        <v>644</v>
      </c>
      <c r="D212" s="18">
        <v>42720</v>
      </c>
      <c r="E212" s="18">
        <v>42720</v>
      </c>
      <c r="F212" s="14" t="s">
        <v>244</v>
      </c>
      <c r="G212" s="15">
        <v>165.25</v>
      </c>
      <c r="H212" s="15"/>
      <c r="I212" s="16">
        <v>165.25</v>
      </c>
      <c r="J212" s="17" t="s">
        <v>265</v>
      </c>
      <c r="K212" s="73" t="s">
        <v>811</v>
      </c>
    </row>
    <row r="213" spans="1:11" ht="21.75" thickBot="1" x14ac:dyDescent="0.4">
      <c r="A213" s="9">
        <v>3016</v>
      </c>
      <c r="B213" s="14" t="s">
        <v>270</v>
      </c>
      <c r="C213" s="21" t="s">
        <v>644</v>
      </c>
      <c r="D213" s="18">
        <v>42720</v>
      </c>
      <c r="E213" s="18">
        <v>42720</v>
      </c>
      <c r="F213" s="14" t="s">
        <v>244</v>
      </c>
      <c r="G213" s="15">
        <v>165.25</v>
      </c>
      <c r="H213" s="15"/>
      <c r="I213" s="16">
        <v>165.25</v>
      </c>
      <c r="J213" s="17" t="s">
        <v>265</v>
      </c>
      <c r="K213" s="73" t="s">
        <v>811</v>
      </c>
    </row>
    <row r="214" spans="1:11" ht="21.75" thickBot="1" x14ac:dyDescent="0.4">
      <c r="A214" s="9">
        <v>3016</v>
      </c>
      <c r="B214" s="14" t="s">
        <v>271</v>
      </c>
      <c r="C214" s="21" t="s">
        <v>644</v>
      </c>
      <c r="D214" s="18">
        <v>42720</v>
      </c>
      <c r="E214" s="18">
        <v>42720</v>
      </c>
      <c r="F214" s="14" t="s">
        <v>244</v>
      </c>
      <c r="G214" s="15">
        <v>165.25</v>
      </c>
      <c r="H214" s="15"/>
      <c r="I214" s="16">
        <v>165.25</v>
      </c>
      <c r="J214" s="17" t="s">
        <v>265</v>
      </c>
      <c r="K214" s="73" t="s">
        <v>811</v>
      </c>
    </row>
    <row r="215" spans="1:11" ht="21.75" thickBot="1" x14ac:dyDescent="0.4">
      <c r="A215" s="9">
        <v>3016</v>
      </c>
      <c r="B215" s="14" t="s">
        <v>272</v>
      </c>
      <c r="C215" s="21" t="s">
        <v>644</v>
      </c>
      <c r="D215" s="18">
        <v>42720</v>
      </c>
      <c r="E215" s="18">
        <v>42720</v>
      </c>
      <c r="F215" s="14" t="s">
        <v>244</v>
      </c>
      <c r="G215" s="15">
        <v>165.25</v>
      </c>
      <c r="H215" s="15"/>
      <c r="I215" s="16">
        <v>165.25</v>
      </c>
      <c r="J215" s="17" t="s">
        <v>265</v>
      </c>
      <c r="K215" s="73" t="s">
        <v>811</v>
      </c>
    </row>
    <row r="216" spans="1:11" ht="21.75" thickBot="1" x14ac:dyDescent="0.4">
      <c r="A216" s="9">
        <v>3016</v>
      </c>
      <c r="B216" s="14" t="s">
        <v>273</v>
      </c>
      <c r="C216" s="21" t="s">
        <v>644</v>
      </c>
      <c r="D216" s="18">
        <v>42720</v>
      </c>
      <c r="E216" s="18">
        <v>42720</v>
      </c>
      <c r="F216" s="14" t="s">
        <v>244</v>
      </c>
      <c r="G216" s="15">
        <v>165.25</v>
      </c>
      <c r="H216" s="15"/>
      <c r="I216" s="16">
        <v>165.25</v>
      </c>
      <c r="J216" s="17" t="s">
        <v>265</v>
      </c>
      <c r="K216" s="73" t="s">
        <v>811</v>
      </c>
    </row>
    <row r="217" spans="1:11" ht="21.75" thickBot="1" x14ac:dyDescent="0.4">
      <c r="A217" s="9">
        <v>3016</v>
      </c>
      <c r="B217" s="14" t="s">
        <v>274</v>
      </c>
      <c r="C217" s="21" t="s">
        <v>644</v>
      </c>
      <c r="D217" s="18">
        <v>42720</v>
      </c>
      <c r="E217" s="18">
        <v>42720</v>
      </c>
      <c r="F217" s="14" t="s">
        <v>244</v>
      </c>
      <c r="G217" s="15">
        <v>165.25</v>
      </c>
      <c r="H217" s="15"/>
      <c r="I217" s="16">
        <v>165.25</v>
      </c>
      <c r="J217" s="17" t="s">
        <v>265</v>
      </c>
      <c r="K217" s="73" t="s">
        <v>811</v>
      </c>
    </row>
    <row r="218" spans="1:11" ht="21.75" thickBot="1" x14ac:dyDescent="0.4">
      <c r="A218" s="9">
        <v>3016</v>
      </c>
      <c r="B218" s="14" t="s">
        <v>275</v>
      </c>
      <c r="C218" s="21" t="s">
        <v>644</v>
      </c>
      <c r="D218" s="18">
        <v>42723</v>
      </c>
      <c r="E218" s="18">
        <v>42723</v>
      </c>
      <c r="F218" s="14" t="s">
        <v>244</v>
      </c>
      <c r="G218" s="15">
        <v>173.07</v>
      </c>
      <c r="H218" s="15"/>
      <c r="I218" s="16">
        <v>173.07</v>
      </c>
      <c r="J218" s="17" t="s">
        <v>276</v>
      </c>
      <c r="K218" s="73" t="s">
        <v>811</v>
      </c>
    </row>
    <row r="219" spans="1:11" ht="21.75" thickBot="1" x14ac:dyDescent="0.4">
      <c r="A219" s="9">
        <v>3016</v>
      </c>
      <c r="B219" s="14" t="s">
        <v>277</v>
      </c>
      <c r="C219" s="21" t="s">
        <v>644</v>
      </c>
      <c r="D219" s="18">
        <v>42723</v>
      </c>
      <c r="E219" s="18">
        <v>42723</v>
      </c>
      <c r="F219" s="14" t="s">
        <v>244</v>
      </c>
      <c r="G219" s="15">
        <v>173.07</v>
      </c>
      <c r="H219" s="15"/>
      <c r="I219" s="16">
        <v>173.07</v>
      </c>
      <c r="J219" s="17" t="s">
        <v>276</v>
      </c>
      <c r="K219" s="73" t="s">
        <v>811</v>
      </c>
    </row>
    <row r="220" spans="1:11" ht="21.75" thickBot="1" x14ac:dyDescent="0.4">
      <c r="A220" s="9">
        <v>3016</v>
      </c>
      <c r="B220" s="14" t="s">
        <v>278</v>
      </c>
      <c r="C220" s="21" t="s">
        <v>644</v>
      </c>
      <c r="D220" s="18">
        <v>42723</v>
      </c>
      <c r="E220" s="18">
        <v>42723</v>
      </c>
      <c r="F220" s="14" t="s">
        <v>244</v>
      </c>
      <c r="G220" s="15">
        <v>173.07</v>
      </c>
      <c r="H220" s="15"/>
      <c r="I220" s="16">
        <v>173.07</v>
      </c>
      <c r="J220" s="17" t="s">
        <v>276</v>
      </c>
      <c r="K220" s="73" t="s">
        <v>811</v>
      </c>
    </row>
    <row r="221" spans="1:11" ht="21.75" thickBot="1" x14ac:dyDescent="0.4">
      <c r="A221" s="9">
        <v>3016</v>
      </c>
      <c r="B221" s="14" t="s">
        <v>279</v>
      </c>
      <c r="C221" s="21" t="s">
        <v>644</v>
      </c>
      <c r="D221" s="18">
        <v>42723</v>
      </c>
      <c r="E221" s="18">
        <v>42723</v>
      </c>
      <c r="F221" s="14" t="s">
        <v>244</v>
      </c>
      <c r="G221" s="15">
        <v>173.07</v>
      </c>
      <c r="H221" s="15"/>
      <c r="I221" s="16">
        <v>173.07</v>
      </c>
      <c r="J221" s="17" t="s">
        <v>276</v>
      </c>
      <c r="K221" s="73" t="s">
        <v>811</v>
      </c>
    </row>
    <row r="222" spans="1:11" ht="21.75" thickBot="1" x14ac:dyDescent="0.4">
      <c r="A222" s="9">
        <v>3016</v>
      </c>
      <c r="B222" s="14" t="s">
        <v>280</v>
      </c>
      <c r="C222" s="21" t="s">
        <v>644</v>
      </c>
      <c r="D222" s="18">
        <v>42723</v>
      </c>
      <c r="E222" s="18">
        <v>42723</v>
      </c>
      <c r="F222" s="14" t="s">
        <v>244</v>
      </c>
      <c r="G222" s="15">
        <v>173.07</v>
      </c>
      <c r="H222" s="15"/>
      <c r="I222" s="16">
        <v>173.07</v>
      </c>
      <c r="J222" s="17" t="s">
        <v>276</v>
      </c>
      <c r="K222" s="73" t="s">
        <v>811</v>
      </c>
    </row>
    <row r="223" spans="1:11" ht="21.75" thickBot="1" x14ac:dyDescent="0.4">
      <c r="A223" s="9">
        <v>3016</v>
      </c>
      <c r="B223" s="14" t="s">
        <v>281</v>
      </c>
      <c r="C223" s="21" t="s">
        <v>644</v>
      </c>
      <c r="D223" s="18">
        <v>42723</v>
      </c>
      <c r="E223" s="18">
        <v>42723</v>
      </c>
      <c r="F223" s="14" t="s">
        <v>244</v>
      </c>
      <c r="G223" s="15">
        <v>173.07</v>
      </c>
      <c r="H223" s="15"/>
      <c r="I223" s="16">
        <v>173.07</v>
      </c>
      <c r="J223" s="17" t="s">
        <v>276</v>
      </c>
      <c r="K223" s="73" t="s">
        <v>811</v>
      </c>
    </row>
    <row r="224" spans="1:11" ht="21.75" thickBot="1" x14ac:dyDescent="0.4">
      <c r="A224" s="9">
        <v>3016</v>
      </c>
      <c r="B224" s="14" t="s">
        <v>282</v>
      </c>
      <c r="C224" s="21" t="s">
        <v>644</v>
      </c>
      <c r="D224" s="18">
        <v>42723</v>
      </c>
      <c r="E224" s="18">
        <v>42723</v>
      </c>
      <c r="F224" s="14" t="s">
        <v>244</v>
      </c>
      <c r="G224" s="15">
        <v>173.07</v>
      </c>
      <c r="H224" s="15"/>
      <c r="I224" s="16">
        <v>173.07</v>
      </c>
      <c r="J224" s="17" t="s">
        <v>276</v>
      </c>
      <c r="K224" s="73" t="s">
        <v>811</v>
      </c>
    </row>
    <row r="225" spans="1:11" ht="21.75" thickBot="1" x14ac:dyDescent="0.4">
      <c r="A225" s="9">
        <v>3016</v>
      </c>
      <c r="B225" s="14" t="s">
        <v>283</v>
      </c>
      <c r="C225" s="21" t="s">
        <v>644</v>
      </c>
      <c r="D225" s="18">
        <v>42723</v>
      </c>
      <c r="E225" s="18">
        <v>42723</v>
      </c>
      <c r="F225" s="14" t="s">
        <v>244</v>
      </c>
      <c r="G225" s="15">
        <v>173.07</v>
      </c>
      <c r="H225" s="15"/>
      <c r="I225" s="16">
        <v>173.07</v>
      </c>
      <c r="J225" s="17" t="s">
        <v>276</v>
      </c>
      <c r="K225" s="73" t="s">
        <v>811</v>
      </c>
    </row>
    <row r="226" spans="1:11" ht="21.75" thickBot="1" x14ac:dyDescent="0.4">
      <c r="A226" s="9">
        <v>3016</v>
      </c>
      <c r="B226" s="14" t="s">
        <v>284</v>
      </c>
      <c r="C226" s="21" t="s">
        <v>644</v>
      </c>
      <c r="D226" s="18">
        <v>42723</v>
      </c>
      <c r="E226" s="18">
        <v>42723</v>
      </c>
      <c r="F226" s="14" t="s">
        <v>244</v>
      </c>
      <c r="G226" s="15">
        <v>173.07</v>
      </c>
      <c r="H226" s="15"/>
      <c r="I226" s="16">
        <v>173.07</v>
      </c>
      <c r="J226" s="17" t="s">
        <v>276</v>
      </c>
      <c r="K226" s="73" t="s">
        <v>811</v>
      </c>
    </row>
    <row r="227" spans="1:11" ht="21.75" thickBot="1" x14ac:dyDescent="0.4">
      <c r="A227" s="9">
        <v>3016</v>
      </c>
      <c r="B227" s="14" t="s">
        <v>285</v>
      </c>
      <c r="C227" s="21" t="s">
        <v>644</v>
      </c>
      <c r="D227" s="18">
        <v>42723</v>
      </c>
      <c r="E227" s="18">
        <v>42723</v>
      </c>
      <c r="F227" s="14" t="s">
        <v>244</v>
      </c>
      <c r="G227" s="15">
        <v>173.07</v>
      </c>
      <c r="H227" s="15"/>
      <c r="I227" s="16">
        <v>173.07</v>
      </c>
      <c r="J227" s="70" t="s">
        <v>276</v>
      </c>
      <c r="K227" s="73" t="s">
        <v>811</v>
      </c>
    </row>
    <row r="228" spans="1:11" ht="21.75" thickBot="1" x14ac:dyDescent="0.4">
      <c r="A228" s="48">
        <v>3126</v>
      </c>
      <c r="B228" s="10" t="s">
        <v>286</v>
      </c>
      <c r="C228" s="10" t="s">
        <v>287</v>
      </c>
      <c r="D228" s="10" t="s">
        <v>288</v>
      </c>
      <c r="E228" s="10" t="s">
        <v>289</v>
      </c>
      <c r="F228" s="10" t="s">
        <v>25</v>
      </c>
      <c r="G228" s="12">
        <v>240</v>
      </c>
      <c r="H228" s="12"/>
      <c r="I228" s="16">
        <v>240</v>
      </c>
      <c r="J228" s="13" t="s">
        <v>290</v>
      </c>
      <c r="K228" s="73" t="s">
        <v>811</v>
      </c>
    </row>
    <row r="229" spans="1:11" ht="21.75" thickBot="1" x14ac:dyDescent="0.4">
      <c r="A229" s="48">
        <v>3126</v>
      </c>
      <c r="B229" s="10" t="s">
        <v>291</v>
      </c>
      <c r="C229" s="10" t="s">
        <v>287</v>
      </c>
      <c r="D229" s="10" t="s">
        <v>292</v>
      </c>
      <c r="E229" s="10" t="s">
        <v>293</v>
      </c>
      <c r="F229" s="10" t="s">
        <v>25</v>
      </c>
      <c r="G229" s="12">
        <v>360</v>
      </c>
      <c r="H229" s="12"/>
      <c r="I229" s="16">
        <v>360</v>
      </c>
      <c r="J229" s="13" t="s">
        <v>290</v>
      </c>
      <c r="K229" s="73" t="s">
        <v>811</v>
      </c>
    </row>
    <row r="230" spans="1:11" ht="21.75" thickBot="1" x14ac:dyDescent="0.4">
      <c r="A230" s="48">
        <v>3126</v>
      </c>
      <c r="B230" s="14" t="s">
        <v>294</v>
      </c>
      <c r="C230" s="10" t="s">
        <v>287</v>
      </c>
      <c r="D230" s="18">
        <v>42720</v>
      </c>
      <c r="E230" s="18">
        <v>42720</v>
      </c>
      <c r="F230" s="14" t="s">
        <v>244</v>
      </c>
      <c r="G230" s="15">
        <v>165.25</v>
      </c>
      <c r="H230" s="15"/>
      <c r="I230" s="16">
        <v>165.25</v>
      </c>
      <c r="J230" s="17" t="s">
        <v>265</v>
      </c>
      <c r="K230" s="73" t="s">
        <v>811</v>
      </c>
    </row>
    <row r="231" spans="1:11" ht="21.75" thickBot="1" x14ac:dyDescent="0.4">
      <c r="A231" s="48">
        <v>3126</v>
      </c>
      <c r="B231" s="14" t="s">
        <v>295</v>
      </c>
      <c r="C231" s="10" t="s">
        <v>287</v>
      </c>
      <c r="D231" s="18">
        <v>42723</v>
      </c>
      <c r="E231" s="18">
        <v>42723</v>
      </c>
      <c r="F231" s="14" t="s">
        <v>244</v>
      </c>
      <c r="G231" s="15">
        <v>173.07</v>
      </c>
      <c r="H231" s="15"/>
      <c r="I231" s="16">
        <v>173.07</v>
      </c>
      <c r="J231" s="17" t="s">
        <v>276</v>
      </c>
      <c r="K231" s="73" t="s">
        <v>811</v>
      </c>
    </row>
    <row r="232" spans="1:11" ht="21.75" thickBot="1" x14ac:dyDescent="0.4">
      <c r="A232" s="48">
        <v>3126</v>
      </c>
      <c r="B232" s="14" t="s">
        <v>296</v>
      </c>
      <c r="C232" s="10" t="s">
        <v>287</v>
      </c>
      <c r="D232" s="18">
        <v>42723</v>
      </c>
      <c r="E232" s="18">
        <v>42723</v>
      </c>
      <c r="F232" s="14" t="s">
        <v>244</v>
      </c>
      <c r="G232" s="15">
        <v>173.07</v>
      </c>
      <c r="H232" s="15"/>
      <c r="I232" s="16">
        <v>173.07</v>
      </c>
      <c r="J232" s="70" t="s">
        <v>276</v>
      </c>
      <c r="K232" s="73" t="s">
        <v>811</v>
      </c>
    </row>
    <row r="233" spans="1:11" x14ac:dyDescent="0.25">
      <c r="I233" s="84">
        <f>SUM(I2:I232)</f>
        <v>109708.9800000003</v>
      </c>
    </row>
  </sheetData>
  <autoFilter ref="A1:A23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workbookViewId="0">
      <selection activeCell="I4" sqref="I4:I8"/>
    </sheetView>
  </sheetViews>
  <sheetFormatPr defaultRowHeight="15" x14ac:dyDescent="0.25"/>
  <cols>
    <col min="3" max="3" width="22.42578125" customWidth="1"/>
    <col min="9" max="9" width="11.85546875" bestFit="1" customWidth="1"/>
  </cols>
  <sheetData>
    <row r="1" spans="1:1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7"/>
      <c r="K1" s="54" t="s">
        <v>810</v>
      </c>
    </row>
    <row r="2" spans="1:11" ht="21.75" thickBot="1" x14ac:dyDescent="0.4">
      <c r="A2" s="24">
        <v>847</v>
      </c>
      <c r="B2" s="21" t="s">
        <v>235</v>
      </c>
      <c r="C2" s="21" t="s">
        <v>236</v>
      </c>
      <c r="D2" s="21" t="s">
        <v>237</v>
      </c>
      <c r="E2" s="21" t="s">
        <v>238</v>
      </c>
      <c r="F2" s="21" t="s">
        <v>239</v>
      </c>
      <c r="G2" s="22">
        <v>224.67</v>
      </c>
      <c r="H2" s="22">
        <v>-119.81</v>
      </c>
      <c r="I2" s="23">
        <v>104.85999999999999</v>
      </c>
      <c r="J2" s="68"/>
      <c r="K2" s="73" t="s">
        <v>815</v>
      </c>
    </row>
    <row r="3" spans="1:11" ht="21.75" thickBot="1" x14ac:dyDescent="0.4">
      <c r="A3" s="24">
        <v>847</v>
      </c>
      <c r="B3" s="21" t="s">
        <v>240</v>
      </c>
      <c r="C3" s="21" t="s">
        <v>236</v>
      </c>
      <c r="D3" s="21" t="s">
        <v>241</v>
      </c>
      <c r="E3" s="21" t="s">
        <v>242</v>
      </c>
      <c r="F3" s="21" t="s">
        <v>239</v>
      </c>
      <c r="G3" s="22">
        <v>123.05</v>
      </c>
      <c r="H3" s="22"/>
      <c r="I3" s="23">
        <v>123.05</v>
      </c>
      <c r="J3" s="71"/>
      <c r="K3" s="73" t="s">
        <v>815</v>
      </c>
    </row>
    <row r="4" spans="1:11" ht="21.75" thickBot="1" x14ac:dyDescent="0.4">
      <c r="A4" s="20">
        <v>1230</v>
      </c>
      <c r="B4" s="21" t="s">
        <v>490</v>
      </c>
      <c r="C4" s="21" t="s">
        <v>441</v>
      </c>
      <c r="D4" s="21" t="s">
        <v>491</v>
      </c>
      <c r="E4" s="21" t="s">
        <v>492</v>
      </c>
      <c r="F4" s="21" t="s">
        <v>25</v>
      </c>
      <c r="G4" s="22">
        <v>4418.1499999999996</v>
      </c>
      <c r="H4" s="22">
        <v>2850.16</v>
      </c>
      <c r="I4" s="23">
        <v>1567.9899999999998</v>
      </c>
      <c r="J4" s="68"/>
      <c r="K4" s="73" t="s">
        <v>816</v>
      </c>
    </row>
    <row r="5" spans="1:11" ht="21.75" thickBot="1" x14ac:dyDescent="0.4">
      <c r="A5" s="20">
        <v>1230</v>
      </c>
      <c r="B5" s="21" t="s">
        <v>493</v>
      </c>
      <c r="C5" s="21" t="s">
        <v>441</v>
      </c>
      <c r="D5" s="21" t="s">
        <v>492</v>
      </c>
      <c r="E5" s="21" t="s">
        <v>494</v>
      </c>
      <c r="F5" s="21" t="s">
        <v>25</v>
      </c>
      <c r="G5" s="22">
        <v>5279.3</v>
      </c>
      <c r="H5" s="22">
        <v>5000</v>
      </c>
      <c r="I5" s="23">
        <v>279.30000000000018</v>
      </c>
      <c r="J5" s="68"/>
      <c r="K5" s="73" t="s">
        <v>816</v>
      </c>
    </row>
    <row r="6" spans="1:11" ht="21.75" thickBot="1" x14ac:dyDescent="0.4">
      <c r="A6" s="20">
        <v>1230</v>
      </c>
      <c r="B6" s="21" t="s">
        <v>495</v>
      </c>
      <c r="C6" s="21" t="s">
        <v>441</v>
      </c>
      <c r="D6" s="21" t="s">
        <v>496</v>
      </c>
      <c r="E6" s="21" t="s">
        <v>497</v>
      </c>
      <c r="F6" s="21" t="s">
        <v>25</v>
      </c>
      <c r="G6" s="22">
        <v>571.66</v>
      </c>
      <c r="H6" s="22"/>
      <c r="I6" s="23">
        <v>571.66</v>
      </c>
      <c r="J6" s="68"/>
      <c r="K6" s="73" t="s">
        <v>816</v>
      </c>
    </row>
    <row r="7" spans="1:11" ht="21.75" thickBot="1" x14ac:dyDescent="0.4">
      <c r="A7" s="20">
        <v>1230</v>
      </c>
      <c r="B7" s="21" t="s">
        <v>498</v>
      </c>
      <c r="C7" s="21" t="s">
        <v>441</v>
      </c>
      <c r="D7" s="21" t="s">
        <v>494</v>
      </c>
      <c r="E7" s="21" t="s">
        <v>499</v>
      </c>
      <c r="F7" s="21" t="s">
        <v>25</v>
      </c>
      <c r="G7" s="22">
        <v>5147.66</v>
      </c>
      <c r="H7" s="22">
        <v>2600</v>
      </c>
      <c r="I7" s="23">
        <v>2547.66</v>
      </c>
      <c r="J7" s="68"/>
      <c r="K7" s="73" t="s">
        <v>816</v>
      </c>
    </row>
    <row r="8" spans="1:11" ht="21.75" thickBot="1" x14ac:dyDescent="0.4">
      <c r="A8" s="20">
        <v>1230</v>
      </c>
      <c r="B8" s="21" t="s">
        <v>500</v>
      </c>
      <c r="C8" s="21" t="s">
        <v>441</v>
      </c>
      <c r="D8" s="21" t="s">
        <v>499</v>
      </c>
      <c r="E8" s="21" t="s">
        <v>501</v>
      </c>
      <c r="F8" s="21" t="s">
        <v>25</v>
      </c>
      <c r="G8" s="22">
        <v>3332.4</v>
      </c>
      <c r="H8" s="22"/>
      <c r="I8" s="23">
        <v>3332.4</v>
      </c>
      <c r="J8" s="72"/>
      <c r="K8" s="73" t="s">
        <v>816</v>
      </c>
    </row>
    <row r="9" spans="1:11" ht="21.75" thickBot="1" x14ac:dyDescent="0.4">
      <c r="A9" s="24">
        <v>1336</v>
      </c>
      <c r="B9" s="21" t="s">
        <v>216</v>
      </c>
      <c r="C9" s="21" t="s">
        <v>447</v>
      </c>
      <c r="D9" s="21" t="s">
        <v>217</v>
      </c>
      <c r="E9" s="21" t="s">
        <v>218</v>
      </c>
      <c r="F9" s="21" t="s">
        <v>16</v>
      </c>
      <c r="G9" s="22">
        <v>328.26</v>
      </c>
      <c r="H9" s="22"/>
      <c r="I9" s="23">
        <v>328.26</v>
      </c>
      <c r="J9" s="68"/>
      <c r="K9" s="73" t="s">
        <v>815</v>
      </c>
    </row>
    <row r="10" spans="1:11" ht="21.75" thickBot="1" x14ac:dyDescent="0.4">
      <c r="A10" s="24">
        <v>1336</v>
      </c>
      <c r="B10" s="21" t="s">
        <v>219</v>
      </c>
      <c r="C10" s="21" t="s">
        <v>447</v>
      </c>
      <c r="D10" s="21" t="s">
        <v>217</v>
      </c>
      <c r="E10" s="21" t="s">
        <v>220</v>
      </c>
      <c r="F10" s="21" t="s">
        <v>16</v>
      </c>
      <c r="G10" s="22">
        <v>1.1399999999999999</v>
      </c>
      <c r="H10" s="22"/>
      <c r="I10" s="23">
        <v>1.1399999999999999</v>
      </c>
      <c r="J10" s="71"/>
      <c r="K10" s="73" t="s">
        <v>815</v>
      </c>
    </row>
    <row r="11" spans="1:11" ht="21.75" thickBot="1" x14ac:dyDescent="0.4">
      <c r="A11" s="20">
        <v>1336</v>
      </c>
      <c r="B11" s="21" t="s">
        <v>502</v>
      </c>
      <c r="C11" s="21" t="s">
        <v>447</v>
      </c>
      <c r="D11" s="21" t="s">
        <v>503</v>
      </c>
      <c r="E11" s="21" t="s">
        <v>504</v>
      </c>
      <c r="F11" s="21" t="s">
        <v>25</v>
      </c>
      <c r="G11" s="22">
        <v>10883.2</v>
      </c>
      <c r="H11" s="22">
        <v>6763.4</v>
      </c>
      <c r="I11" s="23">
        <v>4119.8000000000011</v>
      </c>
      <c r="J11" s="68"/>
      <c r="K11" s="73" t="s">
        <v>816</v>
      </c>
    </row>
    <row r="12" spans="1:11" ht="21.75" thickBot="1" x14ac:dyDescent="0.4">
      <c r="A12" s="20">
        <v>1336</v>
      </c>
      <c r="B12" s="21" t="s">
        <v>786</v>
      </c>
      <c r="C12" s="21" t="s">
        <v>447</v>
      </c>
      <c r="D12" s="21" t="s">
        <v>505</v>
      </c>
      <c r="E12" s="21" t="s">
        <v>506</v>
      </c>
      <c r="F12" s="21" t="s">
        <v>25</v>
      </c>
      <c r="G12" s="22">
        <v>9528.56</v>
      </c>
      <c r="H12" s="22"/>
      <c r="I12" s="23">
        <v>9528.56</v>
      </c>
      <c r="J12" s="71"/>
      <c r="K12" s="73" t="s">
        <v>816</v>
      </c>
    </row>
    <row r="13" spans="1:11" ht="21.75" thickBot="1" x14ac:dyDescent="0.4">
      <c r="A13" s="24">
        <v>1453</v>
      </c>
      <c r="B13" s="21" t="s">
        <v>221</v>
      </c>
      <c r="C13" s="21" t="s">
        <v>222</v>
      </c>
      <c r="D13" s="21" t="s">
        <v>214</v>
      </c>
      <c r="E13" s="21" t="s">
        <v>215</v>
      </c>
      <c r="F13" s="21" t="s">
        <v>16</v>
      </c>
      <c r="G13" s="22">
        <v>24.6</v>
      </c>
      <c r="H13" s="22"/>
      <c r="I13" s="23">
        <v>24.6</v>
      </c>
      <c r="J13" s="68"/>
      <c r="K13" s="73" t="s">
        <v>815</v>
      </c>
    </row>
    <row r="14" spans="1:11" ht="21.75" thickBot="1" x14ac:dyDescent="0.4">
      <c r="A14" s="24">
        <v>1453</v>
      </c>
      <c r="B14" s="21" t="s">
        <v>787</v>
      </c>
      <c r="C14" s="21" t="s">
        <v>222</v>
      </c>
      <c r="D14" s="21" t="s">
        <v>788</v>
      </c>
      <c r="E14" s="21" t="s">
        <v>789</v>
      </c>
      <c r="F14" s="21" t="s">
        <v>16</v>
      </c>
      <c r="G14" s="22">
        <v>47.23</v>
      </c>
      <c r="H14" s="22"/>
      <c r="I14" s="23">
        <v>47.23</v>
      </c>
      <c r="J14" s="71"/>
      <c r="K14" s="73" t="s">
        <v>815</v>
      </c>
    </row>
    <row r="15" spans="1:11" ht="21.75" thickBot="1" x14ac:dyDescent="0.4">
      <c r="A15" s="24">
        <v>1453</v>
      </c>
      <c r="B15" s="21" t="s">
        <v>507</v>
      </c>
      <c r="C15" s="21" t="s">
        <v>487</v>
      </c>
      <c r="D15" s="21" t="s">
        <v>508</v>
      </c>
      <c r="E15" s="21" t="s">
        <v>509</v>
      </c>
      <c r="F15" s="21" t="s">
        <v>9</v>
      </c>
      <c r="G15" s="22">
        <v>967.09</v>
      </c>
      <c r="H15" s="22"/>
      <c r="I15" s="23">
        <v>967.09</v>
      </c>
      <c r="J15" s="68"/>
      <c r="K15" s="73" t="s">
        <v>816</v>
      </c>
    </row>
    <row r="16" spans="1:11" ht="21.75" thickBot="1" x14ac:dyDescent="0.4">
      <c r="A16" s="24">
        <v>1453</v>
      </c>
      <c r="B16" s="21" t="s">
        <v>510</v>
      </c>
      <c r="C16" s="21" t="s">
        <v>487</v>
      </c>
      <c r="D16" s="21" t="s">
        <v>509</v>
      </c>
      <c r="E16" s="21" t="s">
        <v>511</v>
      </c>
      <c r="F16" s="21" t="s">
        <v>9</v>
      </c>
      <c r="G16" s="22">
        <v>870.09</v>
      </c>
      <c r="H16" s="22"/>
      <c r="I16" s="23">
        <v>870.09</v>
      </c>
      <c r="J16" s="68"/>
      <c r="K16" s="73" t="s">
        <v>816</v>
      </c>
    </row>
    <row r="17" spans="1:11" ht="21.75" thickBot="1" x14ac:dyDescent="0.4">
      <c r="A17" s="24">
        <v>1453</v>
      </c>
      <c r="B17" s="21" t="s">
        <v>512</v>
      </c>
      <c r="C17" s="21" t="s">
        <v>487</v>
      </c>
      <c r="D17" s="21" t="s">
        <v>511</v>
      </c>
      <c r="E17" s="21" t="s">
        <v>513</v>
      </c>
      <c r="F17" s="21" t="s">
        <v>9</v>
      </c>
      <c r="G17" s="22">
        <v>683.85</v>
      </c>
      <c r="H17" s="22"/>
      <c r="I17" s="23">
        <v>683.85</v>
      </c>
      <c r="J17" s="68"/>
      <c r="K17" s="73" t="s">
        <v>816</v>
      </c>
    </row>
    <row r="18" spans="1:11" ht="21.75" thickBot="1" x14ac:dyDescent="0.4">
      <c r="A18" s="24">
        <v>1453</v>
      </c>
      <c r="B18" s="21" t="s">
        <v>514</v>
      </c>
      <c r="C18" s="21" t="s">
        <v>487</v>
      </c>
      <c r="D18" s="21" t="s">
        <v>513</v>
      </c>
      <c r="E18" s="21" t="s">
        <v>515</v>
      </c>
      <c r="F18" s="21" t="s">
        <v>9</v>
      </c>
      <c r="G18" s="22">
        <v>674.15</v>
      </c>
      <c r="H18" s="22"/>
      <c r="I18" s="23">
        <v>674.15</v>
      </c>
      <c r="J18" s="68"/>
      <c r="K18" s="73" t="s">
        <v>816</v>
      </c>
    </row>
    <row r="19" spans="1:11" ht="21.75" thickBot="1" x14ac:dyDescent="0.4">
      <c r="A19" s="24">
        <v>1453</v>
      </c>
      <c r="B19" s="21" t="s">
        <v>516</v>
      </c>
      <c r="C19" s="21" t="s">
        <v>487</v>
      </c>
      <c r="D19" s="21" t="s">
        <v>515</v>
      </c>
      <c r="E19" s="21" t="s">
        <v>517</v>
      </c>
      <c r="F19" s="21" t="s">
        <v>9</v>
      </c>
      <c r="G19" s="22">
        <v>810.92</v>
      </c>
      <c r="H19" s="22"/>
      <c r="I19" s="23">
        <v>810.92</v>
      </c>
      <c r="J19" s="68"/>
      <c r="K19" s="73" t="s">
        <v>816</v>
      </c>
    </row>
    <row r="20" spans="1:11" ht="21.75" thickBot="1" x14ac:dyDescent="0.4">
      <c r="A20" s="24">
        <v>1453</v>
      </c>
      <c r="B20" s="21" t="s">
        <v>518</v>
      </c>
      <c r="C20" s="21" t="s">
        <v>487</v>
      </c>
      <c r="D20" s="21" t="s">
        <v>519</v>
      </c>
      <c r="E20" s="21" t="s">
        <v>520</v>
      </c>
      <c r="F20" s="21" t="s">
        <v>9</v>
      </c>
      <c r="G20" s="22">
        <v>440.38</v>
      </c>
      <c r="H20" s="22"/>
      <c r="I20" s="23">
        <v>440.38</v>
      </c>
      <c r="J20" s="68"/>
      <c r="K20" s="73" t="s">
        <v>816</v>
      </c>
    </row>
    <row r="21" spans="1:11" ht="21.75" thickBot="1" x14ac:dyDescent="0.4">
      <c r="A21" s="24">
        <v>1453</v>
      </c>
      <c r="B21" s="21" t="s">
        <v>521</v>
      </c>
      <c r="C21" s="21" t="s">
        <v>487</v>
      </c>
      <c r="D21" s="21" t="s">
        <v>218</v>
      </c>
      <c r="E21" s="21" t="s">
        <v>505</v>
      </c>
      <c r="F21" s="21" t="s">
        <v>25</v>
      </c>
      <c r="G21" s="22">
        <v>2676.54</v>
      </c>
      <c r="H21" s="22"/>
      <c r="I21" s="23">
        <v>2676.54</v>
      </c>
      <c r="J21" s="68"/>
      <c r="K21" s="73" t="s">
        <v>816</v>
      </c>
    </row>
    <row r="22" spans="1:11" ht="21.75" thickBot="1" x14ac:dyDescent="0.4">
      <c r="A22" s="24">
        <v>1453</v>
      </c>
      <c r="B22" s="21" t="s">
        <v>522</v>
      </c>
      <c r="C22" s="21" t="s">
        <v>487</v>
      </c>
      <c r="D22" s="21" t="s">
        <v>505</v>
      </c>
      <c r="E22" s="21" t="s">
        <v>523</v>
      </c>
      <c r="F22" s="21" t="s">
        <v>25</v>
      </c>
      <c r="G22" s="22">
        <v>1472.57</v>
      </c>
      <c r="H22" s="22"/>
      <c r="I22" s="23">
        <v>1472.57</v>
      </c>
      <c r="J22" s="68"/>
      <c r="K22" s="73" t="s">
        <v>816</v>
      </c>
    </row>
    <row r="23" spans="1:11" ht="21.75" thickBot="1" x14ac:dyDescent="0.4">
      <c r="A23" s="24">
        <v>1453</v>
      </c>
      <c r="B23" s="21" t="s">
        <v>524</v>
      </c>
      <c r="C23" s="21" t="s">
        <v>487</v>
      </c>
      <c r="D23" s="21" t="s">
        <v>523</v>
      </c>
      <c r="E23" s="21" t="s">
        <v>525</v>
      </c>
      <c r="F23" s="21" t="s">
        <v>25</v>
      </c>
      <c r="G23" s="22">
        <v>3013.95</v>
      </c>
      <c r="H23" s="22"/>
      <c r="I23" s="23">
        <v>3013.95</v>
      </c>
      <c r="J23" s="68"/>
      <c r="K23" s="73" t="s">
        <v>816</v>
      </c>
    </row>
    <row r="24" spans="1:11" ht="21.75" thickBot="1" x14ac:dyDescent="0.4">
      <c r="A24" s="24">
        <v>1453</v>
      </c>
      <c r="B24" s="21" t="s">
        <v>526</v>
      </c>
      <c r="C24" s="21" t="s">
        <v>487</v>
      </c>
      <c r="D24" s="21" t="s">
        <v>525</v>
      </c>
      <c r="E24" s="21" t="s">
        <v>506</v>
      </c>
      <c r="F24" s="21" t="s">
        <v>25</v>
      </c>
      <c r="G24" s="22">
        <v>3344.38</v>
      </c>
      <c r="H24" s="22"/>
      <c r="I24" s="23">
        <v>3344.38</v>
      </c>
      <c r="J24" s="68"/>
      <c r="K24" s="73" t="s">
        <v>816</v>
      </c>
    </row>
    <row r="25" spans="1:11" ht="21.75" thickBot="1" x14ac:dyDescent="0.4">
      <c r="A25" s="24">
        <v>1453</v>
      </c>
      <c r="B25" s="21" t="s">
        <v>527</v>
      </c>
      <c r="C25" s="21" t="s">
        <v>487</v>
      </c>
      <c r="D25" s="21" t="s">
        <v>506</v>
      </c>
      <c r="E25" s="21" t="s">
        <v>528</v>
      </c>
      <c r="F25" s="21" t="s">
        <v>25</v>
      </c>
      <c r="G25" s="22">
        <v>2369.62</v>
      </c>
      <c r="H25" s="22"/>
      <c r="I25" s="23">
        <v>2369.62</v>
      </c>
      <c r="J25" s="68"/>
      <c r="K25" s="73" t="s">
        <v>816</v>
      </c>
    </row>
    <row r="26" spans="1:11" ht="21.75" thickBot="1" x14ac:dyDescent="0.4">
      <c r="A26" s="24">
        <v>1453</v>
      </c>
      <c r="B26" s="21" t="s">
        <v>529</v>
      </c>
      <c r="C26" s="21" t="s">
        <v>487</v>
      </c>
      <c r="D26" s="21" t="s">
        <v>530</v>
      </c>
      <c r="E26" s="21" t="s">
        <v>531</v>
      </c>
      <c r="F26" s="21" t="s">
        <v>25</v>
      </c>
      <c r="G26" s="22">
        <v>1025.8699999999999</v>
      </c>
      <c r="H26" s="22"/>
      <c r="I26" s="23">
        <v>1025.8699999999999</v>
      </c>
      <c r="J26" s="71"/>
      <c r="K26" s="73" t="s">
        <v>816</v>
      </c>
    </row>
    <row r="27" spans="1:11" ht="21.75" thickBot="1" x14ac:dyDescent="0.4">
      <c r="A27" s="24">
        <v>1649</v>
      </c>
      <c r="B27" s="21" t="s">
        <v>223</v>
      </c>
      <c r="C27" s="21" t="s">
        <v>203</v>
      </c>
      <c r="D27" s="21" t="s">
        <v>224</v>
      </c>
      <c r="E27" s="21" t="s">
        <v>225</v>
      </c>
      <c r="F27" s="21" t="s">
        <v>9</v>
      </c>
      <c r="G27" s="22">
        <v>38.799999999999997</v>
      </c>
      <c r="H27" s="22"/>
      <c r="I27" s="23">
        <v>38.799999999999997</v>
      </c>
      <c r="J27" s="68"/>
      <c r="K27" s="73" t="s">
        <v>815</v>
      </c>
    </row>
    <row r="28" spans="1:11" ht="21.75" thickBot="1" x14ac:dyDescent="0.4">
      <c r="A28" s="24">
        <v>1649</v>
      </c>
      <c r="B28" s="21" t="s">
        <v>226</v>
      </c>
      <c r="C28" s="21" t="s">
        <v>203</v>
      </c>
      <c r="D28" s="21" t="s">
        <v>227</v>
      </c>
      <c r="E28" s="21" t="s">
        <v>228</v>
      </c>
      <c r="F28" s="21" t="s">
        <v>9</v>
      </c>
      <c r="G28" s="22">
        <v>295.85000000000002</v>
      </c>
      <c r="H28" s="22"/>
      <c r="I28" s="23">
        <v>295.85000000000002</v>
      </c>
      <c r="J28" s="68"/>
      <c r="K28" s="73" t="s">
        <v>815</v>
      </c>
    </row>
    <row r="29" spans="1:11" ht="21.75" thickBot="1" x14ac:dyDescent="0.4">
      <c r="A29" s="24">
        <v>1649</v>
      </c>
      <c r="B29" s="21" t="s">
        <v>791</v>
      </c>
      <c r="C29" s="21" t="s">
        <v>203</v>
      </c>
      <c r="D29" s="21" t="s">
        <v>805</v>
      </c>
      <c r="E29" s="21" t="s">
        <v>807</v>
      </c>
      <c r="F29" s="21" t="s">
        <v>25</v>
      </c>
      <c r="G29" s="22">
        <v>246.38</v>
      </c>
      <c r="H29" s="22">
        <v>246</v>
      </c>
      <c r="I29" s="23">
        <v>0.37999999999999545</v>
      </c>
      <c r="J29" s="68"/>
      <c r="K29" s="73" t="s">
        <v>815</v>
      </c>
    </row>
    <row r="30" spans="1:11" ht="21.75" thickBot="1" x14ac:dyDescent="0.4">
      <c r="A30" s="24">
        <v>1649</v>
      </c>
      <c r="B30" s="21" t="s">
        <v>792</v>
      </c>
      <c r="C30" s="21" t="s">
        <v>203</v>
      </c>
      <c r="D30" s="21" t="s">
        <v>806</v>
      </c>
      <c r="E30" s="21" t="s">
        <v>808</v>
      </c>
      <c r="F30" s="21" t="s">
        <v>25</v>
      </c>
      <c r="G30" s="22">
        <v>48.02</v>
      </c>
      <c r="H30" s="22"/>
      <c r="I30" s="23">
        <v>48.02</v>
      </c>
      <c r="J30" s="68"/>
      <c r="K30" s="73" t="s">
        <v>815</v>
      </c>
    </row>
    <row r="31" spans="1:11" ht="21.75" thickBot="1" x14ac:dyDescent="0.4">
      <c r="A31" s="24">
        <v>1649</v>
      </c>
      <c r="B31" s="21" t="s">
        <v>793</v>
      </c>
      <c r="C31" s="21" t="s">
        <v>203</v>
      </c>
      <c r="D31" s="21" t="s">
        <v>227</v>
      </c>
      <c r="E31" s="21" t="s">
        <v>809</v>
      </c>
      <c r="F31" s="21" t="s">
        <v>25</v>
      </c>
      <c r="G31" s="22">
        <v>470.16</v>
      </c>
      <c r="H31" s="22"/>
      <c r="I31" s="23">
        <v>470.16</v>
      </c>
      <c r="J31" s="68"/>
      <c r="K31" s="73" t="s">
        <v>815</v>
      </c>
    </row>
    <row r="32" spans="1:11" ht="21.75" thickBot="1" x14ac:dyDescent="0.4">
      <c r="A32" s="20">
        <v>1649</v>
      </c>
      <c r="B32" s="21" t="s">
        <v>202</v>
      </c>
      <c r="C32" s="21" t="s">
        <v>203</v>
      </c>
      <c r="D32" s="21" t="s">
        <v>19</v>
      </c>
      <c r="E32" s="21" t="s">
        <v>20</v>
      </c>
      <c r="F32" s="21" t="s">
        <v>16</v>
      </c>
      <c r="G32" s="22">
        <v>49.33</v>
      </c>
      <c r="H32" s="22"/>
      <c r="I32" s="23">
        <v>49.33</v>
      </c>
      <c r="J32" s="68"/>
      <c r="K32" s="73" t="s">
        <v>815</v>
      </c>
    </row>
    <row r="33" spans="1:11" ht="21.75" thickBot="1" x14ac:dyDescent="0.4">
      <c r="A33" s="24">
        <v>1649</v>
      </c>
      <c r="B33" s="21" t="s">
        <v>229</v>
      </c>
      <c r="C33" s="21" t="s">
        <v>203</v>
      </c>
      <c r="D33" s="21" t="s">
        <v>214</v>
      </c>
      <c r="E33" s="21" t="s">
        <v>215</v>
      </c>
      <c r="F33" s="21" t="s">
        <v>16</v>
      </c>
      <c r="G33" s="22">
        <v>12.55</v>
      </c>
      <c r="H33" s="22"/>
      <c r="I33" s="23">
        <v>12.55</v>
      </c>
      <c r="J33" s="68"/>
      <c r="K33" s="73" t="s">
        <v>815</v>
      </c>
    </row>
    <row r="34" spans="1:11" ht="21.75" thickBot="1" x14ac:dyDescent="0.4">
      <c r="A34" s="24">
        <v>1649</v>
      </c>
      <c r="B34" s="21" t="s">
        <v>230</v>
      </c>
      <c r="C34" s="21" t="s">
        <v>203</v>
      </c>
      <c r="D34" s="21" t="s">
        <v>231</v>
      </c>
      <c r="E34" s="21" t="s">
        <v>232</v>
      </c>
      <c r="F34" s="21" t="s">
        <v>16</v>
      </c>
      <c r="G34" s="22">
        <v>1.1100000000000001</v>
      </c>
      <c r="H34" s="22"/>
      <c r="I34" s="23">
        <v>1.1100000000000001</v>
      </c>
      <c r="J34" s="68"/>
      <c r="K34" s="73" t="s">
        <v>815</v>
      </c>
    </row>
    <row r="35" spans="1:11" ht="21.75" thickBot="1" x14ac:dyDescent="0.4">
      <c r="A35" s="24">
        <v>1649</v>
      </c>
      <c r="B35" s="21" t="s">
        <v>233</v>
      </c>
      <c r="C35" s="21" t="s">
        <v>203</v>
      </c>
      <c r="D35" s="21" t="s">
        <v>217</v>
      </c>
      <c r="E35" s="21" t="s">
        <v>220</v>
      </c>
      <c r="F35" s="21" t="s">
        <v>16</v>
      </c>
      <c r="G35" s="22">
        <v>1.54</v>
      </c>
      <c r="H35" s="22"/>
      <c r="I35" s="23">
        <v>1.54</v>
      </c>
      <c r="J35" s="68"/>
      <c r="K35" s="73" t="s">
        <v>815</v>
      </c>
    </row>
    <row r="36" spans="1:11" ht="21.75" thickBot="1" x14ac:dyDescent="0.4">
      <c r="A36" s="24">
        <v>1649</v>
      </c>
      <c r="B36" s="21" t="s">
        <v>234</v>
      </c>
      <c r="C36" s="21" t="s">
        <v>203</v>
      </c>
      <c r="D36" s="21" t="s">
        <v>217</v>
      </c>
      <c r="E36" s="21" t="s">
        <v>218</v>
      </c>
      <c r="F36" s="21" t="s">
        <v>16</v>
      </c>
      <c r="G36" s="22">
        <v>1.68</v>
      </c>
      <c r="H36" s="22"/>
      <c r="I36" s="23">
        <v>1.68</v>
      </c>
      <c r="J36" s="71"/>
      <c r="K36" s="73" t="s">
        <v>815</v>
      </c>
    </row>
    <row r="37" spans="1:11" ht="21.75" thickBot="1" x14ac:dyDescent="0.4">
      <c r="A37" s="24">
        <v>1650</v>
      </c>
      <c r="B37" s="43" t="s">
        <v>532</v>
      </c>
      <c r="C37" s="21" t="s">
        <v>533</v>
      </c>
      <c r="D37" s="21" t="s">
        <v>534</v>
      </c>
      <c r="E37" s="21" t="s">
        <v>535</v>
      </c>
      <c r="F37" s="21" t="s">
        <v>25</v>
      </c>
      <c r="G37" s="22">
        <v>1958.4</v>
      </c>
      <c r="H37" s="22">
        <v>1458.4</v>
      </c>
      <c r="I37" s="23">
        <v>500</v>
      </c>
      <c r="J37" s="71"/>
      <c r="K37" s="73" t="s">
        <v>816</v>
      </c>
    </row>
    <row r="38" spans="1:11" ht="21.75" thickBot="1" x14ac:dyDescent="0.4">
      <c r="A38" s="24">
        <v>2219</v>
      </c>
      <c r="B38" s="21" t="s">
        <v>573</v>
      </c>
      <c r="C38" s="21" t="s">
        <v>489</v>
      </c>
      <c r="D38" s="21" t="s">
        <v>574</v>
      </c>
      <c r="E38" s="21" t="s">
        <v>575</v>
      </c>
      <c r="F38" s="21" t="s">
        <v>177</v>
      </c>
      <c r="G38" s="22">
        <v>3436</v>
      </c>
      <c r="H38" s="22">
        <v>2400</v>
      </c>
      <c r="I38" s="23">
        <v>1036</v>
      </c>
      <c r="J38" s="71"/>
      <c r="K38" s="73" t="s">
        <v>816</v>
      </c>
    </row>
    <row r="39" spans="1:11" ht="21.75" thickBot="1" x14ac:dyDescent="0.4">
      <c r="A39" s="20">
        <v>2219</v>
      </c>
      <c r="B39" s="21" t="s">
        <v>743</v>
      </c>
      <c r="C39" s="21" t="s">
        <v>744</v>
      </c>
      <c r="D39" s="21" t="s">
        <v>745</v>
      </c>
      <c r="E39" s="21" t="s">
        <v>682</v>
      </c>
      <c r="F39" s="21" t="s">
        <v>16</v>
      </c>
      <c r="G39" s="22">
        <v>10.34</v>
      </c>
      <c r="H39" s="22"/>
      <c r="I39" s="23">
        <v>10.34</v>
      </c>
      <c r="J39" s="71"/>
      <c r="K39" s="73" t="s">
        <v>817</v>
      </c>
    </row>
    <row r="40" spans="1:11" ht="21.75" thickBot="1" x14ac:dyDescent="0.4">
      <c r="A40" s="24">
        <v>2294</v>
      </c>
      <c r="B40" s="21" t="s">
        <v>536</v>
      </c>
      <c r="C40" s="21" t="s">
        <v>537</v>
      </c>
      <c r="D40" s="21" t="s">
        <v>538</v>
      </c>
      <c r="E40" s="21" t="s">
        <v>509</v>
      </c>
      <c r="F40" s="21" t="s">
        <v>25</v>
      </c>
      <c r="G40" s="22">
        <v>1286.1600000000001</v>
      </c>
      <c r="H40" s="22"/>
      <c r="I40" s="23">
        <v>1286.1600000000001</v>
      </c>
      <c r="J40" s="68"/>
      <c r="K40" s="73" t="s">
        <v>816</v>
      </c>
    </row>
    <row r="41" spans="1:11" ht="21.75" thickBot="1" x14ac:dyDescent="0.4">
      <c r="A41" s="24">
        <v>2294</v>
      </c>
      <c r="B41" s="21" t="s">
        <v>539</v>
      </c>
      <c r="C41" s="21" t="s">
        <v>537</v>
      </c>
      <c r="D41" s="21" t="s">
        <v>540</v>
      </c>
      <c r="E41" s="21" t="s">
        <v>541</v>
      </c>
      <c r="F41" s="21" t="s">
        <v>25</v>
      </c>
      <c r="G41" s="22">
        <v>1158.32</v>
      </c>
      <c r="H41" s="22"/>
      <c r="I41" s="23">
        <v>1158.32</v>
      </c>
      <c r="J41" s="68"/>
      <c r="K41" s="73" t="s">
        <v>816</v>
      </c>
    </row>
    <row r="42" spans="1:11" ht="21.75" thickBot="1" x14ac:dyDescent="0.4">
      <c r="A42" s="24">
        <v>2294</v>
      </c>
      <c r="B42" s="21" t="s">
        <v>542</v>
      </c>
      <c r="C42" s="21" t="s">
        <v>537</v>
      </c>
      <c r="D42" s="21" t="s">
        <v>543</v>
      </c>
      <c r="E42" s="21" t="s">
        <v>544</v>
      </c>
      <c r="F42" s="21" t="s">
        <v>25</v>
      </c>
      <c r="G42" s="22">
        <v>1078.24</v>
      </c>
      <c r="H42" s="22"/>
      <c r="I42" s="23">
        <v>1078.24</v>
      </c>
      <c r="J42" s="71"/>
      <c r="K42" s="73" t="s">
        <v>816</v>
      </c>
    </row>
    <row r="43" spans="1:11" ht="21.75" thickBot="1" x14ac:dyDescent="0.4">
      <c r="A43" s="24">
        <v>2311</v>
      </c>
      <c r="B43" s="21" t="s">
        <v>794</v>
      </c>
      <c r="C43" s="21" t="s">
        <v>545</v>
      </c>
      <c r="D43" s="21" t="s">
        <v>515</v>
      </c>
      <c r="E43" s="21" t="s">
        <v>546</v>
      </c>
      <c r="F43" s="21" t="s">
        <v>25</v>
      </c>
      <c r="G43" s="22">
        <v>2025.12</v>
      </c>
      <c r="H43" s="22"/>
      <c r="I43" s="23">
        <v>2025.12</v>
      </c>
      <c r="J43" s="71"/>
      <c r="K43" s="73" t="s">
        <v>816</v>
      </c>
    </row>
    <row r="44" spans="1:11" ht="21.75" thickBot="1" x14ac:dyDescent="0.4">
      <c r="A44" s="24">
        <v>2312</v>
      </c>
      <c r="B44" s="21" t="s">
        <v>547</v>
      </c>
      <c r="C44" s="21" t="s">
        <v>548</v>
      </c>
      <c r="D44" s="21" t="s">
        <v>549</v>
      </c>
      <c r="E44" s="21" t="s">
        <v>550</v>
      </c>
      <c r="F44" s="21" t="s">
        <v>9</v>
      </c>
      <c r="G44" s="22">
        <v>130.5</v>
      </c>
      <c r="H44" s="22"/>
      <c r="I44" s="23">
        <v>130.5</v>
      </c>
      <c r="J44" s="68"/>
      <c r="K44" s="73" t="s">
        <v>816</v>
      </c>
    </row>
    <row r="45" spans="1:11" ht="21.75" thickBot="1" x14ac:dyDescent="0.4">
      <c r="A45" s="24">
        <v>2312</v>
      </c>
      <c r="B45" s="21" t="s">
        <v>551</v>
      </c>
      <c r="C45" s="21" t="s">
        <v>548</v>
      </c>
      <c r="D45" s="21" t="s">
        <v>552</v>
      </c>
      <c r="E45" s="21" t="s">
        <v>553</v>
      </c>
      <c r="F45" s="21" t="s">
        <v>28</v>
      </c>
      <c r="G45" s="22">
        <v>998.16</v>
      </c>
      <c r="H45" s="22"/>
      <c r="I45" s="23">
        <v>998.16</v>
      </c>
      <c r="J45" s="68"/>
      <c r="K45" s="73" t="s">
        <v>816</v>
      </c>
    </row>
    <row r="46" spans="1:11" ht="21.75" thickBot="1" x14ac:dyDescent="0.4">
      <c r="A46" s="24">
        <v>2312</v>
      </c>
      <c r="B46" s="21" t="s">
        <v>554</v>
      </c>
      <c r="C46" s="21" t="s">
        <v>548</v>
      </c>
      <c r="D46" s="21" t="s">
        <v>555</v>
      </c>
      <c r="E46" s="21" t="s">
        <v>556</v>
      </c>
      <c r="F46" s="21" t="s">
        <v>28</v>
      </c>
      <c r="G46" s="22">
        <v>432</v>
      </c>
      <c r="H46" s="22"/>
      <c r="I46" s="23">
        <v>432</v>
      </c>
      <c r="J46" s="68"/>
      <c r="K46" s="73" t="s">
        <v>816</v>
      </c>
    </row>
    <row r="47" spans="1:11" ht="21.75" thickBot="1" x14ac:dyDescent="0.4">
      <c r="A47" s="24">
        <v>2312</v>
      </c>
      <c r="B47" s="21" t="s">
        <v>557</v>
      </c>
      <c r="C47" s="21" t="s">
        <v>548</v>
      </c>
      <c r="D47" s="21" t="s">
        <v>549</v>
      </c>
      <c r="E47" s="21" t="s">
        <v>550</v>
      </c>
      <c r="F47" s="21" t="s">
        <v>28</v>
      </c>
      <c r="G47" s="22">
        <v>1286.1600000000001</v>
      </c>
      <c r="H47" s="22"/>
      <c r="I47" s="23">
        <v>1285.8399999999999</v>
      </c>
      <c r="J47" s="71"/>
      <c r="K47" s="73" t="s">
        <v>816</v>
      </c>
    </row>
    <row r="48" spans="1:11" ht="21.75" thickBot="1" x14ac:dyDescent="0.4">
      <c r="A48" s="20">
        <v>2313</v>
      </c>
      <c r="B48" s="43" t="s">
        <v>746</v>
      </c>
      <c r="C48" s="43" t="s">
        <v>747</v>
      </c>
      <c r="D48" s="43" t="s">
        <v>217</v>
      </c>
      <c r="E48" s="43" t="s">
        <v>218</v>
      </c>
      <c r="F48" s="43" t="s">
        <v>16</v>
      </c>
      <c r="G48" s="47">
        <v>11.06</v>
      </c>
      <c r="H48" s="47"/>
      <c r="I48" s="63">
        <v>11.06</v>
      </c>
      <c r="J48" s="71"/>
      <c r="K48" s="73" t="s">
        <v>817</v>
      </c>
    </row>
    <row r="49" spans="1:11" ht="21.75" thickBot="1" x14ac:dyDescent="0.4">
      <c r="A49" s="24">
        <v>2313</v>
      </c>
      <c r="B49" s="21" t="s">
        <v>558</v>
      </c>
      <c r="C49" s="21" t="s">
        <v>559</v>
      </c>
      <c r="D49" s="21" t="s">
        <v>515</v>
      </c>
      <c r="E49" s="21" t="s">
        <v>560</v>
      </c>
      <c r="F49" s="21" t="s">
        <v>25</v>
      </c>
      <c r="G49" s="22">
        <v>1861.44</v>
      </c>
      <c r="H49" s="22"/>
      <c r="I49" s="23">
        <v>1861.44</v>
      </c>
      <c r="J49" s="68"/>
      <c r="K49" s="73" t="s">
        <v>816</v>
      </c>
    </row>
    <row r="50" spans="1:11" ht="21.75" thickBot="1" x14ac:dyDescent="0.4">
      <c r="A50" s="24">
        <v>2313</v>
      </c>
      <c r="B50" s="21" t="s">
        <v>561</v>
      </c>
      <c r="C50" s="21" t="s">
        <v>559</v>
      </c>
      <c r="D50" s="21" t="s">
        <v>562</v>
      </c>
      <c r="E50" s="21" t="s">
        <v>563</v>
      </c>
      <c r="F50" s="21" t="s">
        <v>25</v>
      </c>
      <c r="G50" s="22">
        <v>1459.2</v>
      </c>
      <c r="H50" s="22"/>
      <c r="I50" s="23">
        <v>1459.2</v>
      </c>
      <c r="J50" s="71"/>
      <c r="K50" s="73" t="s">
        <v>816</v>
      </c>
    </row>
    <row r="51" spans="1:11" ht="21.75" thickBot="1" x14ac:dyDescent="0.4">
      <c r="A51" s="24">
        <v>2438</v>
      </c>
      <c r="B51" s="21" t="s">
        <v>564</v>
      </c>
      <c r="C51" s="21" t="s">
        <v>565</v>
      </c>
      <c r="D51" s="21" t="s">
        <v>553</v>
      </c>
      <c r="E51" s="21" t="s">
        <v>566</v>
      </c>
      <c r="F51" s="21" t="s">
        <v>9</v>
      </c>
      <c r="G51" s="22">
        <v>130.5</v>
      </c>
      <c r="H51" s="22"/>
      <c r="I51" s="23">
        <v>130.5</v>
      </c>
      <c r="J51" s="68"/>
      <c r="K51" s="73" t="s">
        <v>816</v>
      </c>
    </row>
    <row r="52" spans="1:11" ht="21.75" thickBot="1" x14ac:dyDescent="0.4">
      <c r="A52" s="24">
        <v>2438</v>
      </c>
      <c r="B52" s="21" t="s">
        <v>567</v>
      </c>
      <c r="C52" s="21" t="s">
        <v>565</v>
      </c>
      <c r="D52" s="21" t="s">
        <v>553</v>
      </c>
      <c r="E52" s="21" t="s">
        <v>566</v>
      </c>
      <c r="F52" s="21" t="s">
        <v>28</v>
      </c>
      <c r="G52" s="22">
        <v>1094.4000000000001</v>
      </c>
      <c r="H52" s="22"/>
      <c r="I52" s="23">
        <v>1094.4000000000001</v>
      </c>
      <c r="J52" s="68"/>
      <c r="K52" s="73" t="s">
        <v>816</v>
      </c>
    </row>
    <row r="53" spans="1:11" ht="21.75" thickBot="1" x14ac:dyDescent="0.4">
      <c r="A53" s="24">
        <v>2438</v>
      </c>
      <c r="B53" s="21" t="s">
        <v>568</v>
      </c>
      <c r="C53" s="21" t="s">
        <v>565</v>
      </c>
      <c r="D53" s="21" t="s">
        <v>569</v>
      </c>
      <c r="E53" s="21" t="s">
        <v>570</v>
      </c>
      <c r="F53" s="21" t="s">
        <v>28</v>
      </c>
      <c r="G53" s="22">
        <v>1007.28</v>
      </c>
      <c r="H53" s="22"/>
      <c r="I53" s="23">
        <v>1007.28</v>
      </c>
      <c r="J53" s="68"/>
      <c r="K53" s="73" t="s">
        <v>816</v>
      </c>
    </row>
    <row r="54" spans="1:11" ht="21.75" thickBot="1" x14ac:dyDescent="0.4">
      <c r="A54" s="24">
        <v>2438</v>
      </c>
      <c r="B54" s="21" t="s">
        <v>571</v>
      </c>
      <c r="C54" s="21" t="s">
        <v>565</v>
      </c>
      <c r="D54" s="21" t="s">
        <v>566</v>
      </c>
      <c r="E54" s="21" t="s">
        <v>572</v>
      </c>
      <c r="F54" s="21" t="s">
        <v>28</v>
      </c>
      <c r="G54" s="22">
        <v>2448</v>
      </c>
      <c r="H54" s="22"/>
      <c r="I54" s="23">
        <v>2448</v>
      </c>
      <c r="J54" s="71"/>
      <c r="K54" s="73" t="s">
        <v>816</v>
      </c>
    </row>
    <row r="55" spans="1:11" ht="21.75" thickBot="1" x14ac:dyDescent="0.4">
      <c r="A55" s="20">
        <v>2580</v>
      </c>
      <c r="B55" s="21" t="s">
        <v>748</v>
      </c>
      <c r="C55" s="21" t="s">
        <v>749</v>
      </c>
      <c r="D55" s="21" t="s">
        <v>750</v>
      </c>
      <c r="E55" s="21" t="s">
        <v>751</v>
      </c>
      <c r="F55" s="21" t="s">
        <v>25</v>
      </c>
      <c r="G55" s="22">
        <v>59.66</v>
      </c>
      <c r="H55" s="22"/>
      <c r="I55" s="23">
        <v>59.66</v>
      </c>
      <c r="J55" s="17"/>
      <c r="K55" s="73" t="s">
        <v>817</v>
      </c>
    </row>
    <row r="56" spans="1:11" ht="21.75" thickBot="1" x14ac:dyDescent="0.4">
      <c r="A56" s="20">
        <v>2580</v>
      </c>
      <c r="B56" s="21" t="s">
        <v>752</v>
      </c>
      <c r="C56" s="21" t="s">
        <v>749</v>
      </c>
      <c r="D56" s="21" t="s">
        <v>753</v>
      </c>
      <c r="E56" s="21" t="s">
        <v>738</v>
      </c>
      <c r="F56" s="21" t="s">
        <v>25</v>
      </c>
      <c r="G56" s="22">
        <v>144.05000000000001</v>
      </c>
      <c r="H56" s="22"/>
      <c r="I56" s="23">
        <v>144.05000000000001</v>
      </c>
      <c r="J56" s="68"/>
      <c r="K56" s="73" t="s">
        <v>817</v>
      </c>
    </row>
    <row r="57" spans="1:11" ht="21.75" thickBot="1" x14ac:dyDescent="0.4">
      <c r="A57" s="20">
        <v>2580</v>
      </c>
      <c r="B57" s="21" t="s">
        <v>754</v>
      </c>
      <c r="C57" s="21" t="s">
        <v>749</v>
      </c>
      <c r="D57" s="21" t="s">
        <v>755</v>
      </c>
      <c r="E57" s="21" t="s">
        <v>756</v>
      </c>
      <c r="F57" s="21" t="s">
        <v>25</v>
      </c>
      <c r="G57" s="22">
        <v>387.81</v>
      </c>
      <c r="H57" s="22"/>
      <c r="I57" s="23">
        <v>387.81</v>
      </c>
      <c r="J57" s="68"/>
      <c r="K57" s="73" t="s">
        <v>817</v>
      </c>
    </row>
    <row r="58" spans="1:11" ht="21.75" thickBot="1" x14ac:dyDescent="0.4">
      <c r="A58" s="20">
        <v>2580</v>
      </c>
      <c r="B58" s="21" t="s">
        <v>757</v>
      </c>
      <c r="C58" s="21" t="s">
        <v>749</v>
      </c>
      <c r="D58" s="21" t="s">
        <v>758</v>
      </c>
      <c r="E58" s="21" t="s">
        <v>759</v>
      </c>
      <c r="F58" s="21" t="s">
        <v>25</v>
      </c>
      <c r="G58" s="22">
        <v>273.74</v>
      </c>
      <c r="H58" s="22"/>
      <c r="I58" s="23">
        <v>273.74</v>
      </c>
      <c r="J58" s="68"/>
      <c r="K58" s="73" t="s">
        <v>817</v>
      </c>
    </row>
    <row r="59" spans="1:11" ht="21.75" thickBot="1" x14ac:dyDescent="0.4">
      <c r="A59" s="20">
        <v>2580</v>
      </c>
      <c r="B59" s="21" t="s">
        <v>760</v>
      </c>
      <c r="C59" s="21" t="s">
        <v>749</v>
      </c>
      <c r="D59" s="21" t="s">
        <v>761</v>
      </c>
      <c r="E59" s="21" t="s">
        <v>725</v>
      </c>
      <c r="F59" s="21" t="s">
        <v>25</v>
      </c>
      <c r="G59" s="22">
        <v>59.66</v>
      </c>
      <c r="H59" s="22"/>
      <c r="I59" s="23">
        <v>59.66</v>
      </c>
      <c r="J59" s="68"/>
      <c r="K59" s="73" t="s">
        <v>817</v>
      </c>
    </row>
    <row r="60" spans="1:11" ht="21.75" thickBot="1" x14ac:dyDescent="0.4">
      <c r="A60" s="20">
        <v>2580</v>
      </c>
      <c r="B60" s="21" t="s">
        <v>762</v>
      </c>
      <c r="C60" s="21" t="s">
        <v>749</v>
      </c>
      <c r="D60" s="21" t="s">
        <v>725</v>
      </c>
      <c r="E60" s="21" t="s">
        <v>763</v>
      </c>
      <c r="F60" s="21" t="s">
        <v>25</v>
      </c>
      <c r="G60" s="22">
        <v>295.86</v>
      </c>
      <c r="H60" s="22"/>
      <c r="I60" s="23">
        <v>295.86</v>
      </c>
      <c r="J60" s="68"/>
      <c r="K60" s="73" t="s">
        <v>817</v>
      </c>
    </row>
    <row r="61" spans="1:11" ht="21.75" thickBot="1" x14ac:dyDescent="0.4">
      <c r="A61" s="20">
        <v>2580</v>
      </c>
      <c r="B61" s="21" t="s">
        <v>764</v>
      </c>
      <c r="C61" s="21" t="s">
        <v>749</v>
      </c>
      <c r="D61" s="21" t="s">
        <v>765</v>
      </c>
      <c r="E61" s="21" t="s">
        <v>766</v>
      </c>
      <c r="F61" s="21" t="s">
        <v>9</v>
      </c>
      <c r="G61" s="22">
        <v>71.78</v>
      </c>
      <c r="H61" s="22"/>
      <c r="I61" s="23">
        <v>71.78</v>
      </c>
      <c r="J61" s="68"/>
      <c r="K61" s="73" t="s">
        <v>817</v>
      </c>
    </row>
    <row r="62" spans="1:11" ht="21.75" thickBot="1" x14ac:dyDescent="0.4">
      <c r="A62" s="20">
        <v>2580</v>
      </c>
      <c r="B62" s="21" t="s">
        <v>767</v>
      </c>
      <c r="C62" s="21" t="s">
        <v>749</v>
      </c>
      <c r="D62" s="21" t="s">
        <v>755</v>
      </c>
      <c r="E62" s="21" t="s">
        <v>756</v>
      </c>
      <c r="F62" s="21" t="s">
        <v>9</v>
      </c>
      <c r="G62" s="22">
        <v>135.80000000000001</v>
      </c>
      <c r="H62" s="22"/>
      <c r="I62" s="23">
        <v>135.80000000000001</v>
      </c>
      <c r="J62" s="68"/>
      <c r="K62" s="73" t="s">
        <v>817</v>
      </c>
    </row>
    <row r="63" spans="1:11" ht="21.75" thickBot="1" x14ac:dyDescent="0.4">
      <c r="A63" s="20">
        <v>2580</v>
      </c>
      <c r="B63" s="21" t="s">
        <v>768</v>
      </c>
      <c r="C63" s="21" t="s">
        <v>749</v>
      </c>
      <c r="D63" s="21" t="s">
        <v>769</v>
      </c>
      <c r="E63" s="21" t="s">
        <v>770</v>
      </c>
      <c r="F63" s="21" t="s">
        <v>9</v>
      </c>
      <c r="G63" s="22">
        <v>55.29</v>
      </c>
      <c r="H63" s="22"/>
      <c r="I63" s="23">
        <v>55.29</v>
      </c>
      <c r="J63" s="68"/>
      <c r="K63" s="73" t="s">
        <v>817</v>
      </c>
    </row>
    <row r="64" spans="1:11" ht="21.75" thickBot="1" x14ac:dyDescent="0.4">
      <c r="A64" s="20">
        <v>2580</v>
      </c>
      <c r="B64" s="21" t="s">
        <v>771</v>
      </c>
      <c r="C64" s="21" t="s">
        <v>749</v>
      </c>
      <c r="D64" s="21" t="s">
        <v>766</v>
      </c>
      <c r="E64" s="21" t="s">
        <v>772</v>
      </c>
      <c r="F64" s="21" t="s">
        <v>9</v>
      </c>
      <c r="G64" s="22">
        <v>99.91</v>
      </c>
      <c r="H64" s="22"/>
      <c r="I64" s="23">
        <v>99.91</v>
      </c>
      <c r="J64" s="68"/>
      <c r="K64" s="73" t="s">
        <v>817</v>
      </c>
    </row>
    <row r="65" spans="1:11" ht="21.75" thickBot="1" x14ac:dyDescent="0.4">
      <c r="A65" s="20">
        <v>2580</v>
      </c>
      <c r="B65" s="21" t="s">
        <v>773</v>
      </c>
      <c r="C65" s="21" t="s">
        <v>749</v>
      </c>
      <c r="D65" s="21" t="s">
        <v>758</v>
      </c>
      <c r="E65" s="21" t="s">
        <v>759</v>
      </c>
      <c r="F65" s="21" t="s">
        <v>9</v>
      </c>
      <c r="G65" s="22">
        <v>131.91999999999999</v>
      </c>
      <c r="H65" s="22"/>
      <c r="I65" s="23">
        <v>131.91999999999999</v>
      </c>
      <c r="J65" s="68"/>
      <c r="K65" s="73" t="s">
        <v>817</v>
      </c>
    </row>
    <row r="66" spans="1:11" ht="21.75" thickBot="1" x14ac:dyDescent="0.4">
      <c r="A66" s="20">
        <v>2580</v>
      </c>
      <c r="B66" s="21" t="s">
        <v>774</v>
      </c>
      <c r="C66" s="21" t="s">
        <v>749</v>
      </c>
      <c r="D66" s="21" t="s">
        <v>761</v>
      </c>
      <c r="E66" s="21" t="s">
        <v>725</v>
      </c>
      <c r="F66" s="21" t="s">
        <v>9</v>
      </c>
      <c r="G66" s="22">
        <v>29.1</v>
      </c>
      <c r="H66" s="22"/>
      <c r="I66" s="23">
        <v>29.1</v>
      </c>
      <c r="J66" s="68"/>
      <c r="K66" s="73" t="s">
        <v>817</v>
      </c>
    </row>
    <row r="67" spans="1:11" ht="21.75" thickBot="1" x14ac:dyDescent="0.4">
      <c r="A67" s="20">
        <v>2580</v>
      </c>
      <c r="B67" s="21" t="s">
        <v>775</v>
      </c>
      <c r="C67" s="21" t="s">
        <v>749</v>
      </c>
      <c r="D67" s="21" t="s">
        <v>725</v>
      </c>
      <c r="E67" s="21" t="s">
        <v>763</v>
      </c>
      <c r="F67" s="21" t="s">
        <v>9</v>
      </c>
      <c r="G67" s="22">
        <v>144.53</v>
      </c>
      <c r="H67" s="22"/>
      <c r="I67" s="23">
        <v>144.53</v>
      </c>
      <c r="J67" s="68"/>
      <c r="K67" s="73" t="s">
        <v>817</v>
      </c>
    </row>
    <row r="68" spans="1:11" ht="21.75" thickBot="1" x14ac:dyDescent="0.4">
      <c r="A68" s="20">
        <v>2580</v>
      </c>
      <c r="B68" s="21" t="s">
        <v>776</v>
      </c>
      <c r="C68" s="21" t="s">
        <v>749</v>
      </c>
      <c r="D68" s="21" t="s">
        <v>777</v>
      </c>
      <c r="E68" s="21" t="s">
        <v>778</v>
      </c>
      <c r="F68" s="21" t="s">
        <v>16</v>
      </c>
      <c r="G68" s="22">
        <v>21.58</v>
      </c>
      <c r="H68" s="22"/>
      <c r="I68" s="23">
        <v>21.58</v>
      </c>
      <c r="J68" s="68"/>
      <c r="K68" s="73" t="s">
        <v>817</v>
      </c>
    </row>
    <row r="69" spans="1:11" ht="21.75" thickBot="1" x14ac:dyDescent="0.4">
      <c r="A69" s="20">
        <v>2580</v>
      </c>
      <c r="B69" s="21" t="s">
        <v>779</v>
      </c>
      <c r="C69" s="21" t="s">
        <v>749</v>
      </c>
      <c r="D69" s="21" t="s">
        <v>780</v>
      </c>
      <c r="E69" s="21" t="s">
        <v>781</v>
      </c>
      <c r="F69" s="21" t="s">
        <v>16</v>
      </c>
      <c r="G69" s="22">
        <v>10.68</v>
      </c>
      <c r="H69" s="22"/>
      <c r="I69" s="23">
        <v>10.68</v>
      </c>
      <c r="J69" s="71"/>
      <c r="K69" s="73" t="s">
        <v>817</v>
      </c>
    </row>
    <row r="70" spans="1:11" x14ac:dyDescent="0.25">
      <c r="I70" s="82">
        <f>SUM(I2:I69)</f>
        <v>61719.270000000011</v>
      </c>
    </row>
  </sheetData>
  <autoFilter ref="A1:K70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workbookViewId="0">
      <selection activeCell="A4" sqref="A4"/>
    </sheetView>
  </sheetViews>
  <sheetFormatPr defaultRowHeight="15" x14ac:dyDescent="0.25"/>
  <cols>
    <col min="1" max="1" width="46.5703125" customWidth="1"/>
    <col min="2" max="2" width="9.85546875" bestFit="1" customWidth="1"/>
    <col min="3" max="3" width="11" bestFit="1" customWidth="1"/>
  </cols>
  <sheetData>
    <row r="1" spans="1:3" x14ac:dyDescent="0.25">
      <c r="A1" s="88" t="s">
        <v>821</v>
      </c>
    </row>
    <row r="2" spans="1:3" x14ac:dyDescent="0.25">
      <c r="A2" s="88" t="s">
        <v>822</v>
      </c>
    </row>
    <row r="3" spans="1:3" ht="18.75" x14ac:dyDescent="0.3">
      <c r="A3" s="85"/>
      <c r="B3" s="86">
        <v>2016</v>
      </c>
      <c r="C3" s="86">
        <v>2017</v>
      </c>
    </row>
    <row r="4" spans="1:3" ht="15.75" x14ac:dyDescent="0.25">
      <c r="A4" s="87" t="s">
        <v>818</v>
      </c>
      <c r="B4" s="89">
        <v>78539.17</v>
      </c>
      <c r="C4" s="89">
        <v>123064.43</v>
      </c>
    </row>
    <row r="5" spans="1:3" ht="15.75" x14ac:dyDescent="0.25">
      <c r="A5" s="87" t="s">
        <v>819</v>
      </c>
      <c r="B5" s="89">
        <v>16819.900000000001</v>
      </c>
      <c r="C5" s="89">
        <v>13355.45</v>
      </c>
    </row>
    <row r="6" spans="1:3" ht="15.75" x14ac:dyDescent="0.25">
      <c r="A6" s="87" t="s">
        <v>820</v>
      </c>
      <c r="B6" s="87">
        <v>22</v>
      </c>
      <c r="C6" s="87">
        <v>35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59"/>
  <sheetViews>
    <sheetView zoomScale="70" zoomScaleNormal="70" workbookViewId="0">
      <pane xSplit="1" ySplit="1" topLeftCell="E2" activePane="bottomRight" state="frozen"/>
      <selection pane="topRight" activeCell="B1" sqref="B1"/>
      <selection pane="bottomLeft" activeCell="A2" sqref="A2"/>
      <selection pane="bottomRight" sqref="A1:M1"/>
    </sheetView>
  </sheetViews>
  <sheetFormatPr defaultRowHeight="21" x14ac:dyDescent="0.35"/>
  <cols>
    <col min="1" max="1" width="17.140625" style="2" customWidth="1"/>
    <col min="2" max="2" width="33.7109375" style="1" customWidth="1"/>
    <col min="3" max="3" width="32.28515625" style="1" customWidth="1"/>
    <col min="4" max="4" width="18.7109375" style="1" customWidth="1"/>
    <col min="5" max="5" width="17.28515625" style="1" customWidth="1"/>
    <col min="6" max="6" width="18.85546875" style="1" customWidth="1"/>
    <col min="7" max="7" width="16.5703125" style="76" customWidth="1"/>
    <col min="8" max="8" width="19.28515625" style="1" customWidth="1"/>
    <col min="9" max="9" width="23.7109375" style="65" customWidth="1"/>
    <col min="10" max="10" width="1.28515625" style="1" customWidth="1"/>
    <col min="11" max="11" width="22.85546875" customWidth="1"/>
    <col min="12" max="12" width="44.7109375" customWidth="1"/>
    <col min="13" max="13" width="46.7109375" style="313" customWidth="1"/>
    <col min="14" max="14" width="29" customWidth="1"/>
    <col min="15" max="15" width="39.140625" customWidth="1"/>
  </cols>
  <sheetData>
    <row r="1" spans="1:13" s="451" customFormat="1" ht="81" customHeight="1" x14ac:dyDescent="0.25">
      <c r="A1" s="446" t="s">
        <v>0</v>
      </c>
      <c r="B1" s="446" t="s">
        <v>1</v>
      </c>
      <c r="C1" s="446" t="s">
        <v>2</v>
      </c>
      <c r="D1" s="446" t="s">
        <v>3</v>
      </c>
      <c r="E1" s="446" t="s">
        <v>4</v>
      </c>
      <c r="F1" s="446" t="s">
        <v>5</v>
      </c>
      <c r="G1" s="447" t="s">
        <v>6</v>
      </c>
      <c r="H1" s="447" t="s">
        <v>7</v>
      </c>
      <c r="I1" s="448" t="s">
        <v>8</v>
      </c>
      <c r="J1" s="449"/>
      <c r="K1" s="450" t="s">
        <v>810</v>
      </c>
      <c r="L1" s="450" t="s">
        <v>823</v>
      </c>
      <c r="M1" s="450" t="s">
        <v>833</v>
      </c>
    </row>
    <row r="2" spans="1:13" s="8" customFormat="1" ht="22.9" customHeight="1" thickBot="1" x14ac:dyDescent="0.4">
      <c r="A2" s="78">
        <v>426</v>
      </c>
      <c r="B2" s="21" t="s">
        <v>433</v>
      </c>
      <c r="C2" s="21" t="s">
        <v>434</v>
      </c>
      <c r="D2" s="21" t="s">
        <v>231</v>
      </c>
      <c r="E2" s="21" t="s">
        <v>232</v>
      </c>
      <c r="F2" s="21" t="s">
        <v>16</v>
      </c>
      <c r="G2" s="22">
        <v>46.06</v>
      </c>
      <c r="H2" s="22">
        <v>46.06</v>
      </c>
      <c r="I2" s="23">
        <f t="shared" ref="I2:I15" si="0">G2-H2</f>
        <v>0</v>
      </c>
      <c r="J2" s="68"/>
      <c r="K2" s="73" t="s">
        <v>813</v>
      </c>
      <c r="L2" s="477" t="s">
        <v>1679</v>
      </c>
      <c r="M2" s="309" t="s">
        <v>1046</v>
      </c>
    </row>
    <row r="3" spans="1:13" s="8" customFormat="1" ht="22.9" customHeight="1" thickBot="1" x14ac:dyDescent="0.4">
      <c r="A3" s="78">
        <v>426</v>
      </c>
      <c r="B3" s="21" t="s">
        <v>435</v>
      </c>
      <c r="C3" s="21" t="s">
        <v>434</v>
      </c>
      <c r="D3" s="21" t="s">
        <v>429</v>
      </c>
      <c r="E3" s="21" t="s">
        <v>430</v>
      </c>
      <c r="F3" s="21" t="s">
        <v>16</v>
      </c>
      <c r="G3" s="22">
        <v>10.67</v>
      </c>
      <c r="H3" s="22">
        <v>10.67</v>
      </c>
      <c r="I3" s="23">
        <f t="shared" si="0"/>
        <v>0</v>
      </c>
      <c r="J3" s="72"/>
      <c r="K3" s="73" t="s">
        <v>813</v>
      </c>
      <c r="L3" s="478"/>
      <c r="M3" s="309"/>
    </row>
    <row r="4" spans="1:13" s="8" customFormat="1" ht="22.9" customHeight="1" thickBot="1" x14ac:dyDescent="0.4">
      <c r="A4" s="199">
        <v>426</v>
      </c>
      <c r="B4" s="21" t="s">
        <v>186</v>
      </c>
      <c r="C4" s="21" t="s">
        <v>187</v>
      </c>
      <c r="D4" s="21" t="s">
        <v>115</v>
      </c>
      <c r="E4" s="21" t="s">
        <v>24</v>
      </c>
      <c r="F4" s="21" t="s">
        <v>16</v>
      </c>
      <c r="G4" s="22">
        <v>77.06</v>
      </c>
      <c r="H4" s="22">
        <v>77.06</v>
      </c>
      <c r="I4" s="23">
        <f t="shared" si="0"/>
        <v>0</v>
      </c>
      <c r="J4" s="68"/>
      <c r="K4" s="73" t="s">
        <v>812</v>
      </c>
      <c r="L4" s="478"/>
      <c r="M4" s="309" t="s">
        <v>1651</v>
      </c>
    </row>
    <row r="5" spans="1:13" s="8" customFormat="1" ht="22.9" customHeight="1" thickBot="1" x14ac:dyDescent="0.4">
      <c r="A5" s="199">
        <v>426</v>
      </c>
      <c r="B5" s="21" t="s">
        <v>185</v>
      </c>
      <c r="C5" s="21" t="s">
        <v>187</v>
      </c>
      <c r="D5" s="21" t="s">
        <v>117</v>
      </c>
      <c r="E5" s="21" t="s">
        <v>118</v>
      </c>
      <c r="F5" s="21" t="s">
        <v>16</v>
      </c>
      <c r="G5" s="22">
        <v>198.44</v>
      </c>
      <c r="H5" s="22">
        <v>198.44</v>
      </c>
      <c r="I5" s="23">
        <f t="shared" si="0"/>
        <v>0</v>
      </c>
      <c r="J5" s="68"/>
      <c r="K5" s="73" t="s">
        <v>812</v>
      </c>
      <c r="L5" s="478"/>
      <c r="M5" s="309" t="s">
        <v>1704</v>
      </c>
    </row>
    <row r="6" spans="1:13" s="8" customFormat="1" ht="22.9" customHeight="1" thickBot="1" x14ac:dyDescent="0.4">
      <c r="A6" s="199">
        <v>426</v>
      </c>
      <c r="B6" s="21" t="s">
        <v>188</v>
      </c>
      <c r="C6" s="21" t="s">
        <v>187</v>
      </c>
      <c r="D6" s="21" t="s">
        <v>117</v>
      </c>
      <c r="E6" s="21" t="s">
        <v>118</v>
      </c>
      <c r="F6" s="21" t="s">
        <v>16</v>
      </c>
      <c r="G6" s="22">
        <v>371.85</v>
      </c>
      <c r="H6" s="22">
        <v>371.85</v>
      </c>
      <c r="I6" s="23">
        <f t="shared" si="0"/>
        <v>0</v>
      </c>
      <c r="J6" s="68"/>
      <c r="K6" s="73" t="s">
        <v>812</v>
      </c>
      <c r="L6" s="478"/>
      <c r="M6" s="309" t="s">
        <v>1715</v>
      </c>
    </row>
    <row r="7" spans="1:13" s="8" customFormat="1" ht="22.9" customHeight="1" thickBot="1" x14ac:dyDescent="0.4">
      <c r="A7" s="199">
        <v>426</v>
      </c>
      <c r="B7" s="21" t="s">
        <v>189</v>
      </c>
      <c r="C7" s="21" t="s">
        <v>187</v>
      </c>
      <c r="D7" s="21" t="s">
        <v>14</v>
      </c>
      <c r="E7" s="21" t="s">
        <v>15</v>
      </c>
      <c r="F7" s="21" t="s">
        <v>16</v>
      </c>
      <c r="G7" s="22">
        <v>179.18</v>
      </c>
      <c r="H7" s="22">
        <v>179.18</v>
      </c>
      <c r="I7" s="23">
        <f t="shared" si="0"/>
        <v>0</v>
      </c>
      <c r="J7" s="68"/>
      <c r="K7" s="73" t="s">
        <v>812</v>
      </c>
      <c r="L7" s="478"/>
      <c r="M7" s="309" t="s">
        <v>1768</v>
      </c>
    </row>
    <row r="8" spans="1:13" s="8" customFormat="1" ht="22.9" customHeight="1" x14ac:dyDescent="0.35">
      <c r="A8" s="199">
        <v>426</v>
      </c>
      <c r="B8" s="21" t="s">
        <v>190</v>
      </c>
      <c r="C8" s="21" t="s">
        <v>187</v>
      </c>
      <c r="D8" s="21" t="s">
        <v>19</v>
      </c>
      <c r="E8" s="21" t="s">
        <v>20</v>
      </c>
      <c r="F8" s="21" t="s">
        <v>16</v>
      </c>
      <c r="G8" s="22">
        <v>129.08000000000001</v>
      </c>
      <c r="H8" s="22">
        <v>129.08000000000001</v>
      </c>
      <c r="I8" s="23">
        <f t="shared" si="0"/>
        <v>0</v>
      </c>
      <c r="J8" s="68"/>
      <c r="K8" s="106" t="s">
        <v>812</v>
      </c>
      <c r="L8" s="478"/>
      <c r="M8" s="309" t="s">
        <v>1774</v>
      </c>
    </row>
    <row r="9" spans="1:13" s="8" customFormat="1" ht="22.9" customHeight="1" x14ac:dyDescent="0.35">
      <c r="A9" s="199">
        <v>426</v>
      </c>
      <c r="B9" s="21" t="s">
        <v>1003</v>
      </c>
      <c r="C9" s="21" t="s">
        <v>187</v>
      </c>
      <c r="D9" s="21" t="s">
        <v>922</v>
      </c>
      <c r="E9" s="21" t="s">
        <v>923</v>
      </c>
      <c r="F9" s="21" t="s">
        <v>16</v>
      </c>
      <c r="G9" s="22">
        <v>38.450000000000003</v>
      </c>
      <c r="H9" s="22">
        <v>38.450000000000003</v>
      </c>
      <c r="I9" s="23">
        <f t="shared" si="0"/>
        <v>0</v>
      </c>
      <c r="J9" s="68"/>
      <c r="K9" s="106"/>
      <c r="L9" s="478"/>
      <c r="M9" s="309"/>
    </row>
    <row r="10" spans="1:13" s="8" customFormat="1" ht="22.9" customHeight="1" x14ac:dyDescent="0.35">
      <c r="A10" s="199">
        <v>426</v>
      </c>
      <c r="B10" s="21" t="s">
        <v>920</v>
      </c>
      <c r="C10" s="21" t="s">
        <v>187</v>
      </c>
      <c r="D10" s="21" t="s">
        <v>837</v>
      </c>
      <c r="E10" s="21" t="s">
        <v>924</v>
      </c>
      <c r="F10" s="21" t="s">
        <v>16</v>
      </c>
      <c r="G10" s="22">
        <v>78.97</v>
      </c>
      <c r="H10" s="22">
        <v>78.97</v>
      </c>
      <c r="I10" s="23">
        <f t="shared" si="0"/>
        <v>0</v>
      </c>
      <c r="J10" s="68"/>
      <c r="K10" s="106"/>
      <c r="L10" s="478"/>
      <c r="M10" s="309"/>
    </row>
    <row r="11" spans="1:13" s="8" customFormat="1" ht="22.9" customHeight="1" x14ac:dyDescent="0.35">
      <c r="A11" s="199">
        <v>426</v>
      </c>
      <c r="B11" s="21" t="s">
        <v>921</v>
      </c>
      <c r="C11" s="21" t="s">
        <v>187</v>
      </c>
      <c r="D11" s="21" t="s">
        <v>838</v>
      </c>
      <c r="E11" s="21" t="s">
        <v>925</v>
      </c>
      <c r="F11" s="21" t="s">
        <v>16</v>
      </c>
      <c r="G11" s="22">
        <v>189.12</v>
      </c>
      <c r="H11" s="22">
        <v>189.12</v>
      </c>
      <c r="I11" s="23">
        <f t="shared" si="0"/>
        <v>0</v>
      </c>
      <c r="J11" s="68"/>
      <c r="K11" s="106"/>
      <c r="L11" s="478"/>
      <c r="M11" s="309"/>
    </row>
    <row r="12" spans="1:13" s="8" customFormat="1" ht="22.9" customHeight="1" x14ac:dyDescent="0.35">
      <c r="A12" s="200">
        <v>426</v>
      </c>
      <c r="B12" s="92" t="s">
        <v>927</v>
      </c>
      <c r="C12" s="92" t="s">
        <v>187</v>
      </c>
      <c r="D12" s="92" t="s">
        <v>929</v>
      </c>
      <c r="E12" s="92" t="s">
        <v>930</v>
      </c>
      <c r="F12" s="92" t="s">
        <v>932</v>
      </c>
      <c r="G12" s="117">
        <v>165.25</v>
      </c>
      <c r="H12" s="117">
        <v>165.25</v>
      </c>
      <c r="I12" s="118">
        <f t="shared" si="0"/>
        <v>0</v>
      </c>
      <c r="J12" s="145" t="s">
        <v>986</v>
      </c>
      <c r="K12" s="106" t="s">
        <v>983</v>
      </c>
      <c r="L12" s="478"/>
      <c r="M12" s="309"/>
    </row>
    <row r="13" spans="1:13" s="8" customFormat="1" ht="22.9" customHeight="1" x14ac:dyDescent="0.35">
      <c r="A13" s="200">
        <v>426</v>
      </c>
      <c r="B13" s="92" t="s">
        <v>928</v>
      </c>
      <c r="C13" s="92" t="s">
        <v>187</v>
      </c>
      <c r="D13" s="92" t="s">
        <v>884</v>
      </c>
      <c r="E13" s="92" t="s">
        <v>931</v>
      </c>
      <c r="F13" s="92" t="s">
        <v>932</v>
      </c>
      <c r="G13" s="117">
        <v>173.23</v>
      </c>
      <c r="H13" s="117">
        <v>173.23</v>
      </c>
      <c r="I13" s="118">
        <f t="shared" si="0"/>
        <v>0</v>
      </c>
      <c r="J13" s="146" t="s">
        <v>984</v>
      </c>
      <c r="K13" s="106" t="s">
        <v>983</v>
      </c>
      <c r="L13" s="478"/>
      <c r="M13" s="309" t="s">
        <v>1395</v>
      </c>
    </row>
    <row r="14" spans="1:13" s="8" customFormat="1" ht="22.9" customHeight="1" x14ac:dyDescent="0.35">
      <c r="A14" s="200">
        <v>426</v>
      </c>
      <c r="B14" s="92" t="s">
        <v>949</v>
      </c>
      <c r="C14" s="92" t="s">
        <v>187</v>
      </c>
      <c r="D14" s="92" t="s">
        <v>950</v>
      </c>
      <c r="E14" s="92" t="s">
        <v>953</v>
      </c>
      <c r="F14" s="92" t="s">
        <v>932</v>
      </c>
      <c r="G14" s="117">
        <v>174.36</v>
      </c>
      <c r="H14" s="117">
        <v>174.36</v>
      </c>
      <c r="I14" s="118">
        <f t="shared" si="0"/>
        <v>0</v>
      </c>
      <c r="J14" s="214" t="s">
        <v>951</v>
      </c>
      <c r="K14" s="106" t="s">
        <v>983</v>
      </c>
      <c r="L14" s="478"/>
      <c r="M14" s="309" t="s">
        <v>1626</v>
      </c>
    </row>
    <row r="15" spans="1:13" s="8" customFormat="1" ht="22.9" customHeight="1" x14ac:dyDescent="0.35">
      <c r="A15" s="201">
        <v>426</v>
      </c>
      <c r="B15" s="92" t="s">
        <v>917</v>
      </c>
      <c r="C15" s="92" t="s">
        <v>187</v>
      </c>
      <c r="D15" s="92" t="s">
        <v>918</v>
      </c>
      <c r="E15" s="92" t="s">
        <v>1408</v>
      </c>
      <c r="F15" s="92" t="s">
        <v>177</v>
      </c>
      <c r="G15" s="117">
        <v>10824</v>
      </c>
      <c r="H15" s="117">
        <f>823.84+1000+1000+1000+1000+2000+1000+1000+1000</f>
        <v>9823.84</v>
      </c>
      <c r="I15" s="118">
        <f t="shared" si="0"/>
        <v>1000.1599999999999</v>
      </c>
      <c r="J15" s="214" t="s">
        <v>987</v>
      </c>
      <c r="K15" s="106" t="s">
        <v>983</v>
      </c>
      <c r="L15" s="479"/>
      <c r="M15" s="309"/>
    </row>
    <row r="16" spans="1:13" s="8" customFormat="1" ht="22.9" customHeight="1" x14ac:dyDescent="0.35">
      <c r="A16" s="19"/>
      <c r="B16" s="53"/>
      <c r="C16" s="21" t="s">
        <v>187</v>
      </c>
      <c r="D16" s="53"/>
      <c r="E16" s="53"/>
      <c r="F16" s="53"/>
      <c r="G16" s="75"/>
      <c r="H16" s="54" t="s">
        <v>782</v>
      </c>
      <c r="I16" s="190">
        <f>SUM(I2:I15)</f>
        <v>1000.1599999999999</v>
      </c>
      <c r="J16" s="68"/>
      <c r="K16" s="68"/>
      <c r="L16" s="53"/>
      <c r="M16" s="309"/>
    </row>
    <row r="17" spans="1:13" s="8" customFormat="1" ht="22.9" customHeight="1" thickBot="1" x14ac:dyDescent="0.4">
      <c r="A17" s="199">
        <v>544</v>
      </c>
      <c r="B17" s="21" t="s">
        <v>723</v>
      </c>
      <c r="C17" s="21" t="s">
        <v>724</v>
      </c>
      <c r="D17" s="21" t="s">
        <v>725</v>
      </c>
      <c r="E17" s="21" t="s">
        <v>726</v>
      </c>
      <c r="F17" s="21" t="s">
        <v>177</v>
      </c>
      <c r="G17" s="22">
        <v>293.31</v>
      </c>
      <c r="H17" s="22">
        <v>7.57</v>
      </c>
      <c r="I17" s="23">
        <v>285.74</v>
      </c>
      <c r="J17" s="68"/>
      <c r="K17" s="73" t="s">
        <v>814</v>
      </c>
      <c r="L17" s="463" t="s">
        <v>1631</v>
      </c>
      <c r="M17" s="309"/>
    </row>
    <row r="18" spans="1:13" s="8" customFormat="1" ht="22.9" customHeight="1" thickBot="1" x14ac:dyDescent="0.4">
      <c r="A18" s="199">
        <v>544</v>
      </c>
      <c r="B18" s="21" t="s">
        <v>727</v>
      </c>
      <c r="C18" s="21" t="s">
        <v>724</v>
      </c>
      <c r="D18" s="21" t="s">
        <v>728</v>
      </c>
      <c r="E18" s="21" t="s">
        <v>729</v>
      </c>
      <c r="F18" s="21" t="s">
        <v>177</v>
      </c>
      <c r="G18" s="22">
        <v>235.85</v>
      </c>
      <c r="H18" s="22"/>
      <c r="I18" s="23">
        <v>235.85</v>
      </c>
      <c r="J18" s="68"/>
      <c r="K18" s="73" t="s">
        <v>814</v>
      </c>
      <c r="L18" s="466"/>
      <c r="M18" s="309"/>
    </row>
    <row r="19" spans="1:13" s="8" customFormat="1" ht="22.9" customHeight="1" thickBot="1" x14ac:dyDescent="0.4">
      <c r="A19" s="199">
        <v>544</v>
      </c>
      <c r="B19" s="21" t="s">
        <v>730</v>
      </c>
      <c r="C19" s="21" t="s">
        <v>724</v>
      </c>
      <c r="D19" s="21" t="s">
        <v>579</v>
      </c>
      <c r="E19" s="21" t="s">
        <v>583</v>
      </c>
      <c r="F19" s="21" t="s">
        <v>177</v>
      </c>
      <c r="G19" s="22">
        <v>285.51</v>
      </c>
      <c r="H19" s="22"/>
      <c r="I19" s="23">
        <v>285.51</v>
      </c>
      <c r="J19" s="68"/>
      <c r="K19" s="73" t="s">
        <v>814</v>
      </c>
      <c r="L19" s="466"/>
      <c r="M19" s="309"/>
    </row>
    <row r="20" spans="1:13" s="8" customFormat="1" ht="22.9" customHeight="1" thickBot="1" x14ac:dyDescent="0.4">
      <c r="A20" s="199">
        <v>544</v>
      </c>
      <c r="B20" s="21" t="s">
        <v>731</v>
      </c>
      <c r="C20" s="21" t="s">
        <v>724</v>
      </c>
      <c r="D20" s="21" t="s">
        <v>721</v>
      </c>
      <c r="E20" s="21" t="s">
        <v>722</v>
      </c>
      <c r="F20" s="21" t="s">
        <v>177</v>
      </c>
      <c r="G20" s="22">
        <v>235.85</v>
      </c>
      <c r="H20" s="22"/>
      <c r="I20" s="23">
        <v>235.85</v>
      </c>
      <c r="J20" s="68"/>
      <c r="K20" s="73" t="s">
        <v>814</v>
      </c>
      <c r="L20" s="466"/>
      <c r="M20" s="309"/>
    </row>
    <row r="21" spans="1:13" s="8" customFormat="1" ht="22.9" customHeight="1" thickBot="1" x14ac:dyDescent="0.4">
      <c r="A21" s="199">
        <v>544</v>
      </c>
      <c r="B21" s="21" t="s">
        <v>576</v>
      </c>
      <c r="C21" s="21" t="s">
        <v>724</v>
      </c>
      <c r="D21" s="21" t="s">
        <v>732</v>
      </c>
      <c r="E21" s="21" t="s">
        <v>733</v>
      </c>
      <c r="F21" s="21" t="s">
        <v>177</v>
      </c>
      <c r="G21" s="22">
        <v>235.85</v>
      </c>
      <c r="H21" s="22"/>
      <c r="I21" s="23">
        <v>235.85</v>
      </c>
      <c r="J21" s="68"/>
      <c r="K21" s="73" t="s">
        <v>814</v>
      </c>
      <c r="L21" s="466"/>
      <c r="M21" s="309"/>
    </row>
    <row r="22" spans="1:13" s="8" customFormat="1" ht="22.9" customHeight="1" thickBot="1" x14ac:dyDescent="0.4">
      <c r="A22" s="199">
        <v>544</v>
      </c>
      <c r="B22" s="21" t="s">
        <v>734</v>
      </c>
      <c r="C22" s="21" t="s">
        <v>724</v>
      </c>
      <c r="D22" s="21" t="s">
        <v>735</v>
      </c>
      <c r="E22" s="21" t="s">
        <v>736</v>
      </c>
      <c r="F22" s="21" t="s">
        <v>177</v>
      </c>
      <c r="G22" s="22">
        <v>235.85</v>
      </c>
      <c r="H22" s="22"/>
      <c r="I22" s="23">
        <v>235.85</v>
      </c>
      <c r="J22" s="68"/>
      <c r="K22" s="73" t="s">
        <v>814</v>
      </c>
      <c r="L22" s="466"/>
      <c r="M22" s="309"/>
    </row>
    <row r="23" spans="1:13" s="8" customFormat="1" ht="22.9" customHeight="1" thickBot="1" x14ac:dyDescent="0.4">
      <c r="A23" s="199">
        <v>544</v>
      </c>
      <c r="B23" s="21" t="s">
        <v>737</v>
      </c>
      <c r="C23" s="21" t="s">
        <v>724</v>
      </c>
      <c r="D23" s="21" t="s">
        <v>738</v>
      </c>
      <c r="E23" s="21" t="s">
        <v>739</v>
      </c>
      <c r="F23" s="21" t="s">
        <v>740</v>
      </c>
      <c r="G23" s="22">
        <v>131.72999999999999</v>
      </c>
      <c r="H23" s="22"/>
      <c r="I23" s="23">
        <v>131.72999999999999</v>
      </c>
      <c r="J23" s="68"/>
      <c r="K23" s="73" t="s">
        <v>814</v>
      </c>
      <c r="L23" s="466"/>
      <c r="M23" s="309"/>
    </row>
    <row r="24" spans="1:13" s="8" customFormat="1" ht="22.9" customHeight="1" thickBot="1" x14ac:dyDescent="0.4">
      <c r="A24" s="198">
        <v>544</v>
      </c>
      <c r="B24" s="14" t="s">
        <v>342</v>
      </c>
      <c r="C24" s="21" t="s">
        <v>724</v>
      </c>
      <c r="D24" s="18">
        <v>42646</v>
      </c>
      <c r="E24" s="18">
        <v>42660</v>
      </c>
      <c r="F24" s="14" t="s">
        <v>318</v>
      </c>
      <c r="G24" s="15">
        <v>235.85</v>
      </c>
      <c r="H24" s="15"/>
      <c r="I24" s="16">
        <v>235.85</v>
      </c>
      <c r="J24" s="109" t="s">
        <v>343</v>
      </c>
      <c r="K24" s="73" t="s">
        <v>811</v>
      </c>
      <c r="L24" s="466"/>
      <c r="M24" s="309"/>
    </row>
    <row r="25" spans="1:13" s="8" customFormat="1" ht="22.9" customHeight="1" thickBot="1" x14ac:dyDescent="0.4">
      <c r="A25" s="198">
        <v>544</v>
      </c>
      <c r="B25" s="14" t="s">
        <v>346</v>
      </c>
      <c r="C25" s="21" t="s">
        <v>724</v>
      </c>
      <c r="D25" s="18">
        <v>42720</v>
      </c>
      <c r="E25" s="18">
        <v>42720</v>
      </c>
      <c r="F25" s="14" t="s">
        <v>244</v>
      </c>
      <c r="G25" s="15">
        <v>165.25</v>
      </c>
      <c r="H25" s="15"/>
      <c r="I25" s="16">
        <v>165.25</v>
      </c>
      <c r="J25" s="215" t="s">
        <v>265</v>
      </c>
      <c r="K25" s="73" t="s">
        <v>811</v>
      </c>
      <c r="L25" s="466"/>
      <c r="M25" s="309"/>
    </row>
    <row r="26" spans="1:13" s="8" customFormat="1" ht="22.9" customHeight="1" thickBot="1" x14ac:dyDescent="0.4">
      <c r="A26" s="199">
        <v>544</v>
      </c>
      <c r="B26" s="21" t="s">
        <v>741</v>
      </c>
      <c r="C26" s="21" t="s">
        <v>724</v>
      </c>
      <c r="D26" s="21" t="s">
        <v>304</v>
      </c>
      <c r="E26" s="21" t="s">
        <v>305</v>
      </c>
      <c r="F26" s="21" t="s">
        <v>320</v>
      </c>
      <c r="G26" s="22">
        <v>132.41</v>
      </c>
      <c r="H26" s="22"/>
      <c r="I26" s="23">
        <v>132.41</v>
      </c>
      <c r="J26" s="68"/>
      <c r="K26" s="73" t="s">
        <v>814</v>
      </c>
      <c r="L26" s="466"/>
      <c r="M26" s="309"/>
    </row>
    <row r="27" spans="1:13" s="8" customFormat="1" ht="22.9" customHeight="1" thickBot="1" x14ac:dyDescent="0.4">
      <c r="A27" s="199">
        <v>544</v>
      </c>
      <c r="B27" s="21" t="s">
        <v>742</v>
      </c>
      <c r="C27" s="21" t="s">
        <v>724</v>
      </c>
      <c r="D27" s="21" t="s">
        <v>308</v>
      </c>
      <c r="E27" s="21" t="s">
        <v>717</v>
      </c>
      <c r="F27" s="21" t="s">
        <v>320</v>
      </c>
      <c r="G27" s="22">
        <v>20.2</v>
      </c>
      <c r="H27" s="22">
        <v>7.0000000000000007E-2</v>
      </c>
      <c r="I27" s="23">
        <v>20.13</v>
      </c>
      <c r="J27" s="72"/>
      <c r="K27" s="73" t="s">
        <v>814</v>
      </c>
      <c r="L27" s="466"/>
      <c r="M27" s="309"/>
    </row>
    <row r="28" spans="1:13" s="8" customFormat="1" ht="22.9" customHeight="1" thickBot="1" x14ac:dyDescent="0.4">
      <c r="A28" s="200">
        <v>544</v>
      </c>
      <c r="B28" s="92" t="s">
        <v>926</v>
      </c>
      <c r="C28" s="92" t="s">
        <v>724</v>
      </c>
      <c r="D28" s="92" t="s">
        <v>837</v>
      </c>
      <c r="E28" s="92" t="s">
        <v>924</v>
      </c>
      <c r="F28" s="92" t="s">
        <v>320</v>
      </c>
      <c r="G28" s="117">
        <v>30.27</v>
      </c>
      <c r="H28" s="117"/>
      <c r="I28" s="118">
        <v>30.27</v>
      </c>
      <c r="J28" s="146" t="s">
        <v>988</v>
      </c>
      <c r="K28" s="73" t="s">
        <v>983</v>
      </c>
      <c r="L28" s="467"/>
      <c r="M28" s="309"/>
    </row>
    <row r="29" spans="1:13" s="8" customFormat="1" ht="22.9" customHeight="1" thickBot="1" x14ac:dyDescent="0.4">
      <c r="A29" s="198">
        <v>544</v>
      </c>
      <c r="B29" s="14" t="s">
        <v>344</v>
      </c>
      <c r="C29" s="21" t="s">
        <v>724</v>
      </c>
      <c r="D29" s="18">
        <v>42761</v>
      </c>
      <c r="E29" s="18">
        <v>42761</v>
      </c>
      <c r="F29" s="14" t="s">
        <v>320</v>
      </c>
      <c r="G29" s="15">
        <v>30.17</v>
      </c>
      <c r="H29" s="15"/>
      <c r="I29" s="16">
        <v>30.17</v>
      </c>
      <c r="J29" s="109" t="s">
        <v>345</v>
      </c>
      <c r="K29" s="73" t="s">
        <v>811</v>
      </c>
      <c r="L29" s="53"/>
      <c r="M29" s="309"/>
    </row>
    <row r="30" spans="1:13" s="8" customFormat="1" ht="22.9" customHeight="1" thickBot="1" x14ac:dyDescent="0.4">
      <c r="A30" s="203"/>
      <c r="B30" s="151"/>
      <c r="C30" s="21" t="s">
        <v>724</v>
      </c>
      <c r="D30" s="21"/>
      <c r="E30" s="21"/>
      <c r="F30" s="21"/>
      <c r="G30" s="22"/>
      <c r="H30" s="54" t="s">
        <v>782</v>
      </c>
      <c r="I30" s="353">
        <f>SUM(I17:I29)</f>
        <v>2260.46</v>
      </c>
      <c r="J30" s="146"/>
      <c r="K30" s="73"/>
      <c r="L30" s="53"/>
      <c r="M30" s="309"/>
    </row>
    <row r="31" spans="1:13" s="8" customFormat="1" ht="22.9" customHeight="1" thickBot="1" x14ac:dyDescent="0.4">
      <c r="A31" s="198">
        <v>829</v>
      </c>
      <c r="B31" s="14" t="s">
        <v>347</v>
      </c>
      <c r="C31" s="14" t="s">
        <v>348</v>
      </c>
      <c r="D31" s="18">
        <v>42646</v>
      </c>
      <c r="E31" s="18">
        <v>42660</v>
      </c>
      <c r="F31" s="14" t="s">
        <v>318</v>
      </c>
      <c r="G31" s="15">
        <v>237.51</v>
      </c>
      <c r="H31" s="15">
        <v>141.77000000000001</v>
      </c>
      <c r="I31" s="16">
        <v>95.739999999999981</v>
      </c>
      <c r="J31" s="109" t="s">
        <v>343</v>
      </c>
      <c r="K31" s="73" t="s">
        <v>811</v>
      </c>
      <c r="L31" s="463" t="s">
        <v>1681</v>
      </c>
      <c r="M31" s="309"/>
    </row>
    <row r="32" spans="1:13" s="8" customFormat="1" ht="22.9" customHeight="1" thickBot="1" x14ac:dyDescent="0.4">
      <c r="A32" s="198">
        <v>829</v>
      </c>
      <c r="B32" s="14" t="s">
        <v>349</v>
      </c>
      <c r="C32" s="14" t="s">
        <v>348</v>
      </c>
      <c r="D32" s="18">
        <v>42720</v>
      </c>
      <c r="E32" s="18">
        <v>42720</v>
      </c>
      <c r="F32" s="14" t="s">
        <v>244</v>
      </c>
      <c r="G32" s="15">
        <v>165.25</v>
      </c>
      <c r="H32" s="15"/>
      <c r="I32" s="16">
        <v>165.25</v>
      </c>
      <c r="J32" s="215" t="s">
        <v>265</v>
      </c>
      <c r="K32" s="73" t="s">
        <v>811</v>
      </c>
      <c r="L32" s="467"/>
      <c r="M32" s="309"/>
    </row>
    <row r="33" spans="1:13" s="8" customFormat="1" ht="22.9" customHeight="1" x14ac:dyDescent="0.35">
      <c r="A33" s="19"/>
      <c r="B33" s="53"/>
      <c r="C33" s="14" t="s">
        <v>348</v>
      </c>
      <c r="D33" s="53"/>
      <c r="E33" s="53"/>
      <c r="F33" s="53"/>
      <c r="G33" s="75"/>
      <c r="H33" s="54" t="s">
        <v>782</v>
      </c>
      <c r="I33" s="194">
        <f>SUM(I31:I32)</f>
        <v>260.99</v>
      </c>
      <c r="J33" s="68"/>
      <c r="K33" s="68"/>
      <c r="L33" s="53"/>
      <c r="M33" s="309"/>
    </row>
    <row r="34" spans="1:13" s="8" customFormat="1" ht="22.9" customHeight="1" thickBot="1" x14ac:dyDescent="0.4">
      <c r="A34" s="78">
        <v>847</v>
      </c>
      <c r="B34" s="21" t="s">
        <v>235</v>
      </c>
      <c r="C34" s="21" t="s">
        <v>236</v>
      </c>
      <c r="D34" s="21" t="s">
        <v>237</v>
      </c>
      <c r="E34" s="21" t="s">
        <v>238</v>
      </c>
      <c r="F34" s="21" t="s">
        <v>239</v>
      </c>
      <c r="G34" s="22">
        <v>224.67</v>
      </c>
      <c r="H34" s="22">
        <v>-119.81</v>
      </c>
      <c r="I34" s="23">
        <v>104.85999999999999</v>
      </c>
      <c r="J34" s="68"/>
      <c r="K34" s="73" t="s">
        <v>815</v>
      </c>
      <c r="L34" s="463" t="s">
        <v>1682</v>
      </c>
      <c r="M34" s="309"/>
    </row>
    <row r="35" spans="1:13" s="8" customFormat="1" ht="22.9" customHeight="1" thickBot="1" x14ac:dyDescent="0.4">
      <c r="A35" s="78">
        <v>847</v>
      </c>
      <c r="B35" s="21" t="s">
        <v>240</v>
      </c>
      <c r="C35" s="21" t="s">
        <v>236</v>
      </c>
      <c r="D35" s="21" t="s">
        <v>241</v>
      </c>
      <c r="E35" s="21" t="s">
        <v>242</v>
      </c>
      <c r="F35" s="21" t="s">
        <v>239</v>
      </c>
      <c r="G35" s="22">
        <v>123.05</v>
      </c>
      <c r="H35" s="22"/>
      <c r="I35" s="23">
        <v>123.05</v>
      </c>
      <c r="J35" s="68"/>
      <c r="K35" s="73" t="s">
        <v>815</v>
      </c>
      <c r="L35" s="467"/>
      <c r="M35" s="309"/>
    </row>
    <row r="36" spans="1:13" s="8" customFormat="1" ht="22.9" customHeight="1" x14ac:dyDescent="0.35">
      <c r="A36" s="204"/>
      <c r="B36" s="53"/>
      <c r="C36" s="21" t="s">
        <v>236</v>
      </c>
      <c r="D36" s="53"/>
      <c r="E36" s="53"/>
      <c r="F36" s="187"/>
      <c r="G36" s="75"/>
      <c r="H36" s="54" t="s">
        <v>782</v>
      </c>
      <c r="I36" s="190">
        <f>SUM(I34:I35)</f>
        <v>227.90999999999997</v>
      </c>
      <c r="J36" s="216"/>
      <c r="K36" s="68"/>
      <c r="L36" s="53" t="s">
        <v>1710</v>
      </c>
      <c r="M36" s="309"/>
    </row>
    <row r="37" spans="1:13" s="8" customFormat="1" ht="22.9" customHeight="1" x14ac:dyDescent="0.35">
      <c r="A37" s="204">
        <v>921</v>
      </c>
      <c r="B37" s="53" t="s">
        <v>1099</v>
      </c>
      <c r="C37" s="187" t="s">
        <v>1096</v>
      </c>
      <c r="D37" s="53" t="s">
        <v>1100</v>
      </c>
      <c r="E37" s="53"/>
      <c r="F37" s="53" t="s">
        <v>1097</v>
      </c>
      <c r="G37" s="75">
        <v>29002.560000000001</v>
      </c>
      <c r="H37" s="54"/>
      <c r="I37" s="188">
        <f>G37-H37</f>
        <v>29002.560000000001</v>
      </c>
      <c r="J37" s="216"/>
      <c r="K37" s="68"/>
      <c r="L37" s="231" t="s">
        <v>1121</v>
      </c>
      <c r="M37" s="309"/>
    </row>
    <row r="38" spans="1:13" s="8" customFormat="1" ht="22.9" customHeight="1" x14ac:dyDescent="0.35">
      <c r="A38" s="204"/>
      <c r="B38" s="53"/>
      <c r="C38" s="187" t="s">
        <v>1096</v>
      </c>
      <c r="D38" s="53"/>
      <c r="E38" s="53"/>
      <c r="F38" s="53" t="s">
        <v>1098</v>
      </c>
      <c r="G38" s="75">
        <f>2400+1451+185.67</f>
        <v>4036.67</v>
      </c>
      <c r="H38" s="54"/>
      <c r="I38" s="188">
        <f>G38-H38</f>
        <v>4036.67</v>
      </c>
      <c r="J38" s="216"/>
      <c r="K38" s="68"/>
      <c r="L38" s="53" t="s">
        <v>1088</v>
      </c>
      <c r="M38" s="309"/>
    </row>
    <row r="39" spans="1:13" s="8" customFormat="1" ht="22.9" customHeight="1" x14ac:dyDescent="0.35">
      <c r="A39" s="204"/>
      <c r="B39" s="53"/>
      <c r="C39" s="187" t="s">
        <v>1096</v>
      </c>
      <c r="D39" s="53"/>
      <c r="E39" s="53"/>
      <c r="F39" s="53"/>
      <c r="G39" s="75"/>
      <c r="H39" s="54" t="s">
        <v>782</v>
      </c>
      <c r="I39" s="190">
        <f>SUM(I37:I38)</f>
        <v>33039.230000000003</v>
      </c>
      <c r="J39" s="216"/>
      <c r="K39" s="68"/>
      <c r="L39" s="391" t="s">
        <v>1644</v>
      </c>
      <c r="M39" s="309"/>
    </row>
    <row r="40" spans="1:13" s="8" customFormat="1" ht="22.9" customHeight="1" thickBot="1" x14ac:dyDescent="0.4">
      <c r="A40" s="205">
        <v>1152</v>
      </c>
      <c r="B40" s="14" t="s">
        <v>350</v>
      </c>
      <c r="C40" s="14" t="s">
        <v>351</v>
      </c>
      <c r="D40" s="18">
        <v>42720</v>
      </c>
      <c r="E40" s="18">
        <v>42744</v>
      </c>
      <c r="F40" s="14" t="s">
        <v>244</v>
      </c>
      <c r="G40" s="15">
        <v>165.25</v>
      </c>
      <c r="H40" s="15">
        <v>165.25</v>
      </c>
      <c r="I40" s="16">
        <f t="shared" ref="I40:I68" si="1">G40-H40</f>
        <v>0</v>
      </c>
      <c r="J40" s="109" t="s">
        <v>265</v>
      </c>
      <c r="K40" s="73" t="s">
        <v>811</v>
      </c>
      <c r="L40" s="463" t="s">
        <v>1683</v>
      </c>
      <c r="M40" s="309"/>
    </row>
    <row r="41" spans="1:13" s="8" customFormat="1" ht="24.6" customHeight="1" thickBot="1" x14ac:dyDescent="0.4">
      <c r="A41" s="198">
        <v>1152</v>
      </c>
      <c r="B41" s="14" t="s">
        <v>352</v>
      </c>
      <c r="C41" s="14" t="s">
        <v>351</v>
      </c>
      <c r="D41" s="18">
        <v>42720</v>
      </c>
      <c r="E41" s="18">
        <v>42744</v>
      </c>
      <c r="F41" s="14" t="s">
        <v>244</v>
      </c>
      <c r="G41" s="15">
        <v>165.25</v>
      </c>
      <c r="H41" s="15">
        <v>165.25</v>
      </c>
      <c r="I41" s="16">
        <f t="shared" si="1"/>
        <v>0</v>
      </c>
      <c r="J41" s="109" t="s">
        <v>265</v>
      </c>
      <c r="K41" s="73" t="s">
        <v>811</v>
      </c>
      <c r="L41" s="466"/>
      <c r="M41" s="309"/>
    </row>
    <row r="42" spans="1:13" s="8" customFormat="1" ht="22.9" customHeight="1" thickBot="1" x14ac:dyDescent="0.4">
      <c r="A42" s="198">
        <v>1152</v>
      </c>
      <c r="B42" s="14" t="s">
        <v>353</v>
      </c>
      <c r="C42" s="14" t="s">
        <v>351</v>
      </c>
      <c r="D42" s="18">
        <v>42720</v>
      </c>
      <c r="E42" s="18">
        <v>42744</v>
      </c>
      <c r="F42" s="14" t="s">
        <v>244</v>
      </c>
      <c r="G42" s="15">
        <v>165.25</v>
      </c>
      <c r="H42" s="15">
        <f>19.5+145.75</f>
        <v>165.25</v>
      </c>
      <c r="I42" s="16">
        <f t="shared" si="1"/>
        <v>0</v>
      </c>
      <c r="J42" s="109" t="s">
        <v>265</v>
      </c>
      <c r="K42" s="73" t="s">
        <v>811</v>
      </c>
      <c r="L42" s="466"/>
      <c r="M42" s="309" t="s">
        <v>1662</v>
      </c>
    </row>
    <row r="43" spans="1:13" s="8" customFormat="1" ht="22.9" customHeight="1" thickBot="1" x14ac:dyDescent="0.4">
      <c r="A43" s="198">
        <v>1152</v>
      </c>
      <c r="B43" s="14" t="s">
        <v>354</v>
      </c>
      <c r="C43" s="14" t="s">
        <v>351</v>
      </c>
      <c r="D43" s="18">
        <v>42720</v>
      </c>
      <c r="E43" s="18">
        <v>42744</v>
      </c>
      <c r="F43" s="14" t="s">
        <v>244</v>
      </c>
      <c r="G43" s="15">
        <v>165.25</v>
      </c>
      <c r="H43" s="15">
        <v>165.25</v>
      </c>
      <c r="I43" s="16">
        <f t="shared" si="1"/>
        <v>0</v>
      </c>
      <c r="J43" s="109" t="s">
        <v>265</v>
      </c>
      <c r="K43" s="73" t="s">
        <v>811</v>
      </c>
      <c r="L43" s="466"/>
      <c r="M43" s="309" t="s">
        <v>1662</v>
      </c>
    </row>
    <row r="44" spans="1:13" s="8" customFormat="1" ht="22.9" customHeight="1" thickBot="1" x14ac:dyDescent="0.4">
      <c r="A44" s="198">
        <v>1152</v>
      </c>
      <c r="B44" s="14" t="s">
        <v>355</v>
      </c>
      <c r="C44" s="14" t="s">
        <v>351</v>
      </c>
      <c r="D44" s="18">
        <v>42720</v>
      </c>
      <c r="E44" s="18">
        <v>42744</v>
      </c>
      <c r="F44" s="14" t="s">
        <v>244</v>
      </c>
      <c r="G44" s="15">
        <v>165.25</v>
      </c>
      <c r="H44" s="15">
        <v>165.25</v>
      </c>
      <c r="I44" s="16">
        <f t="shared" si="1"/>
        <v>0</v>
      </c>
      <c r="J44" s="109" t="s">
        <v>265</v>
      </c>
      <c r="K44" s="73" t="s">
        <v>811</v>
      </c>
      <c r="L44" s="466"/>
      <c r="M44" s="309" t="s">
        <v>1662</v>
      </c>
    </row>
    <row r="45" spans="1:13" s="8" customFormat="1" ht="22.9" customHeight="1" thickBot="1" x14ac:dyDescent="0.4">
      <c r="A45" s="198">
        <v>1152</v>
      </c>
      <c r="B45" s="14" t="s">
        <v>356</v>
      </c>
      <c r="C45" s="14" t="s">
        <v>351</v>
      </c>
      <c r="D45" s="18">
        <v>42720</v>
      </c>
      <c r="E45" s="18">
        <v>42744</v>
      </c>
      <c r="F45" s="14" t="s">
        <v>244</v>
      </c>
      <c r="G45" s="15">
        <v>165.25</v>
      </c>
      <c r="H45" s="15">
        <v>165.25</v>
      </c>
      <c r="I45" s="16">
        <f t="shared" si="1"/>
        <v>0</v>
      </c>
      <c r="J45" s="109" t="s">
        <v>265</v>
      </c>
      <c r="K45" s="73" t="s">
        <v>811</v>
      </c>
      <c r="L45" s="466"/>
      <c r="M45" s="309" t="s">
        <v>1662</v>
      </c>
    </row>
    <row r="46" spans="1:13" s="8" customFormat="1" ht="22.9" customHeight="1" thickBot="1" x14ac:dyDescent="0.4">
      <c r="A46" s="198">
        <v>1152</v>
      </c>
      <c r="B46" s="14" t="s">
        <v>357</v>
      </c>
      <c r="C46" s="14" t="s">
        <v>351</v>
      </c>
      <c r="D46" s="18">
        <v>42720</v>
      </c>
      <c r="E46" s="18">
        <v>42744</v>
      </c>
      <c r="F46" s="14" t="s">
        <v>244</v>
      </c>
      <c r="G46" s="15">
        <v>165.25</v>
      </c>
      <c r="H46" s="15">
        <v>165.25</v>
      </c>
      <c r="I46" s="16">
        <f t="shared" si="1"/>
        <v>0</v>
      </c>
      <c r="J46" s="109" t="s">
        <v>265</v>
      </c>
      <c r="K46" s="73" t="s">
        <v>811</v>
      </c>
      <c r="L46" s="466"/>
      <c r="M46" s="309" t="s">
        <v>1662</v>
      </c>
    </row>
    <row r="47" spans="1:13" s="8" customFormat="1" ht="22.9" customHeight="1" thickBot="1" x14ac:dyDescent="0.4">
      <c r="A47" s="198">
        <v>1152</v>
      </c>
      <c r="B47" s="14" t="s">
        <v>358</v>
      </c>
      <c r="C47" s="14" t="s">
        <v>351</v>
      </c>
      <c r="D47" s="18">
        <v>42720</v>
      </c>
      <c r="E47" s="18">
        <v>42744</v>
      </c>
      <c r="F47" s="14" t="s">
        <v>244</v>
      </c>
      <c r="G47" s="15">
        <v>165.25</v>
      </c>
      <c r="H47" s="15">
        <v>165.25</v>
      </c>
      <c r="I47" s="16">
        <f t="shared" si="1"/>
        <v>0</v>
      </c>
      <c r="J47" s="109" t="s">
        <v>265</v>
      </c>
      <c r="K47" s="73" t="s">
        <v>811</v>
      </c>
      <c r="L47" s="466"/>
      <c r="M47" s="309" t="s">
        <v>1662</v>
      </c>
    </row>
    <row r="48" spans="1:13" s="8" customFormat="1" ht="22.9" customHeight="1" thickBot="1" x14ac:dyDescent="0.4">
      <c r="A48" s="198">
        <v>1152</v>
      </c>
      <c r="B48" s="14" t="s">
        <v>359</v>
      </c>
      <c r="C48" s="14" t="s">
        <v>351</v>
      </c>
      <c r="D48" s="18">
        <v>42720</v>
      </c>
      <c r="E48" s="18">
        <v>42744</v>
      </c>
      <c r="F48" s="14" t="s">
        <v>244</v>
      </c>
      <c r="G48" s="15">
        <v>165.25</v>
      </c>
      <c r="H48" s="15">
        <v>165.25</v>
      </c>
      <c r="I48" s="16">
        <f t="shared" si="1"/>
        <v>0</v>
      </c>
      <c r="J48" s="109" t="s">
        <v>265</v>
      </c>
      <c r="K48" s="73" t="s">
        <v>811</v>
      </c>
      <c r="L48" s="466"/>
      <c r="M48" s="309" t="s">
        <v>1662</v>
      </c>
    </row>
    <row r="49" spans="1:13" s="8" customFormat="1" ht="22.9" customHeight="1" thickBot="1" x14ac:dyDescent="0.4">
      <c r="A49" s="198">
        <v>1152</v>
      </c>
      <c r="B49" s="14" t="s">
        <v>360</v>
      </c>
      <c r="C49" s="14" t="s">
        <v>351</v>
      </c>
      <c r="D49" s="18">
        <v>42723</v>
      </c>
      <c r="E49" s="18">
        <v>42744</v>
      </c>
      <c r="F49" s="14" t="s">
        <v>244</v>
      </c>
      <c r="G49" s="15">
        <v>173.07</v>
      </c>
      <c r="H49" s="15">
        <v>173.07</v>
      </c>
      <c r="I49" s="16">
        <f t="shared" si="1"/>
        <v>0</v>
      </c>
      <c r="J49" s="109" t="s">
        <v>245</v>
      </c>
      <c r="K49" s="73" t="s">
        <v>811</v>
      </c>
      <c r="L49" s="466"/>
      <c r="M49" s="309" t="s">
        <v>1662</v>
      </c>
    </row>
    <row r="50" spans="1:13" s="8" customFormat="1" ht="22.9" customHeight="1" thickBot="1" x14ac:dyDescent="0.4">
      <c r="A50" s="198">
        <v>1152</v>
      </c>
      <c r="B50" s="14" t="s">
        <v>361</v>
      </c>
      <c r="C50" s="14" t="s">
        <v>351</v>
      </c>
      <c r="D50" s="18">
        <v>42723</v>
      </c>
      <c r="E50" s="18">
        <v>42744</v>
      </c>
      <c r="F50" s="14" t="s">
        <v>244</v>
      </c>
      <c r="G50" s="15">
        <v>173.07</v>
      </c>
      <c r="H50" s="15">
        <f>89.68</f>
        <v>89.68</v>
      </c>
      <c r="I50" s="16">
        <f t="shared" si="1"/>
        <v>83.389999999999986</v>
      </c>
      <c r="J50" s="109" t="s">
        <v>245</v>
      </c>
      <c r="K50" s="73" t="s">
        <v>811</v>
      </c>
      <c r="L50" s="466"/>
      <c r="M50" s="309" t="s">
        <v>1662</v>
      </c>
    </row>
    <row r="51" spans="1:13" s="8" customFormat="1" ht="22.9" customHeight="1" thickBot="1" x14ac:dyDescent="0.4">
      <c r="A51" s="198">
        <v>1152</v>
      </c>
      <c r="B51" s="14" t="s">
        <v>362</v>
      </c>
      <c r="C51" s="14" t="s">
        <v>351</v>
      </c>
      <c r="D51" s="18">
        <v>42723</v>
      </c>
      <c r="E51" s="18">
        <v>42744</v>
      </c>
      <c r="F51" s="14" t="s">
        <v>244</v>
      </c>
      <c r="G51" s="15">
        <v>173.07</v>
      </c>
      <c r="H51" s="15"/>
      <c r="I51" s="16">
        <f t="shared" si="1"/>
        <v>173.07</v>
      </c>
      <c r="J51" s="109" t="s">
        <v>245</v>
      </c>
      <c r="K51" s="73" t="s">
        <v>811</v>
      </c>
      <c r="L51" s="466"/>
      <c r="M51" s="309"/>
    </row>
    <row r="52" spans="1:13" s="8" customFormat="1" ht="22.9" customHeight="1" thickBot="1" x14ac:dyDescent="0.4">
      <c r="A52" s="198">
        <v>1152</v>
      </c>
      <c r="B52" s="14" t="s">
        <v>363</v>
      </c>
      <c r="C52" s="14" t="s">
        <v>351</v>
      </c>
      <c r="D52" s="18">
        <v>42723</v>
      </c>
      <c r="E52" s="18">
        <v>42744</v>
      </c>
      <c r="F52" s="14" t="s">
        <v>244</v>
      </c>
      <c r="G52" s="15">
        <v>173.07</v>
      </c>
      <c r="H52" s="15"/>
      <c r="I52" s="16">
        <f t="shared" si="1"/>
        <v>173.07</v>
      </c>
      <c r="J52" s="109" t="s">
        <v>245</v>
      </c>
      <c r="K52" s="73" t="s">
        <v>811</v>
      </c>
      <c r="L52" s="466"/>
      <c r="M52" s="309"/>
    </row>
    <row r="53" spans="1:13" s="8" customFormat="1" ht="22.9" customHeight="1" thickBot="1" x14ac:dyDescent="0.4">
      <c r="A53" s="198">
        <v>1152</v>
      </c>
      <c r="B53" s="14" t="s">
        <v>364</v>
      </c>
      <c r="C53" s="14" t="s">
        <v>351</v>
      </c>
      <c r="D53" s="18">
        <v>42723</v>
      </c>
      <c r="E53" s="18">
        <v>42744</v>
      </c>
      <c r="F53" s="14" t="s">
        <v>244</v>
      </c>
      <c r="G53" s="15">
        <v>173.07</v>
      </c>
      <c r="H53" s="15"/>
      <c r="I53" s="16">
        <f t="shared" si="1"/>
        <v>173.07</v>
      </c>
      <c r="J53" s="109" t="s">
        <v>245</v>
      </c>
      <c r="K53" s="73" t="s">
        <v>811</v>
      </c>
      <c r="L53" s="466"/>
      <c r="M53" s="309"/>
    </row>
    <row r="54" spans="1:13" s="8" customFormat="1" ht="22.9" customHeight="1" thickBot="1" x14ac:dyDescent="0.4">
      <c r="A54" s="198">
        <v>1152</v>
      </c>
      <c r="B54" s="14" t="s">
        <v>365</v>
      </c>
      <c r="C54" s="14" t="s">
        <v>351</v>
      </c>
      <c r="D54" s="18">
        <v>42723</v>
      </c>
      <c r="E54" s="18">
        <v>42744</v>
      </c>
      <c r="F54" s="14" t="s">
        <v>244</v>
      </c>
      <c r="G54" s="15">
        <v>173.07</v>
      </c>
      <c r="H54" s="15"/>
      <c r="I54" s="16">
        <f t="shared" si="1"/>
        <v>173.07</v>
      </c>
      <c r="J54" s="109" t="s">
        <v>245</v>
      </c>
      <c r="K54" s="73" t="s">
        <v>811</v>
      </c>
      <c r="L54" s="466"/>
      <c r="M54" s="309"/>
    </row>
    <row r="55" spans="1:13" s="8" customFormat="1" ht="22.9" customHeight="1" thickBot="1" x14ac:dyDescent="0.4">
      <c r="A55" s="198">
        <v>1152</v>
      </c>
      <c r="B55" s="14" t="s">
        <v>366</v>
      </c>
      <c r="C55" s="14" t="s">
        <v>351</v>
      </c>
      <c r="D55" s="18">
        <v>42723</v>
      </c>
      <c r="E55" s="18">
        <v>42744</v>
      </c>
      <c r="F55" s="14" t="s">
        <v>244</v>
      </c>
      <c r="G55" s="15">
        <v>173.07</v>
      </c>
      <c r="H55" s="15"/>
      <c r="I55" s="16">
        <f t="shared" si="1"/>
        <v>173.07</v>
      </c>
      <c r="J55" s="109" t="s">
        <v>245</v>
      </c>
      <c r="K55" s="73" t="s">
        <v>811</v>
      </c>
      <c r="L55" s="466"/>
      <c r="M55" s="309"/>
    </row>
    <row r="56" spans="1:13" s="8" customFormat="1" ht="22.9" customHeight="1" thickBot="1" x14ac:dyDescent="0.4">
      <c r="A56" s="198">
        <v>1152</v>
      </c>
      <c r="B56" s="14" t="s">
        <v>367</v>
      </c>
      <c r="C56" s="14" t="s">
        <v>351</v>
      </c>
      <c r="D56" s="18">
        <v>42723</v>
      </c>
      <c r="E56" s="18">
        <v>42744</v>
      </c>
      <c r="F56" s="14" t="s">
        <v>244</v>
      </c>
      <c r="G56" s="15">
        <v>173.07</v>
      </c>
      <c r="H56" s="15"/>
      <c r="I56" s="16">
        <f t="shared" si="1"/>
        <v>173.07</v>
      </c>
      <c r="J56" s="109" t="s">
        <v>245</v>
      </c>
      <c r="K56" s="73" t="s">
        <v>811</v>
      </c>
      <c r="L56" s="466"/>
      <c r="M56" s="309"/>
    </row>
    <row r="57" spans="1:13" s="8" customFormat="1" ht="22.9" customHeight="1" x14ac:dyDescent="0.35">
      <c r="A57" s="198">
        <v>1152</v>
      </c>
      <c r="B57" s="14" t="s">
        <v>933</v>
      </c>
      <c r="C57" s="14" t="s">
        <v>351</v>
      </c>
      <c r="D57" s="18">
        <v>42723</v>
      </c>
      <c r="E57" s="18">
        <v>42745</v>
      </c>
      <c r="F57" s="14" t="s">
        <v>244</v>
      </c>
      <c r="G57" s="15">
        <v>173.07</v>
      </c>
      <c r="H57" s="15"/>
      <c r="I57" s="16">
        <f t="shared" si="1"/>
        <v>173.07</v>
      </c>
      <c r="J57" s="109" t="s">
        <v>245</v>
      </c>
      <c r="K57" s="106" t="s">
        <v>811</v>
      </c>
      <c r="L57" s="466"/>
      <c r="M57" s="309"/>
    </row>
    <row r="58" spans="1:13" s="8" customFormat="1" ht="22.9" customHeight="1" x14ac:dyDescent="0.35">
      <c r="A58" s="206">
        <v>1152</v>
      </c>
      <c r="B58" s="94" t="s">
        <v>934</v>
      </c>
      <c r="C58" s="94" t="s">
        <v>351</v>
      </c>
      <c r="D58" s="95" t="s">
        <v>884</v>
      </c>
      <c r="E58" s="95" t="s">
        <v>852</v>
      </c>
      <c r="F58" s="94" t="s">
        <v>244</v>
      </c>
      <c r="G58" s="96">
        <v>173.23</v>
      </c>
      <c r="H58" s="96">
        <v>173.23</v>
      </c>
      <c r="I58" s="97">
        <f t="shared" si="1"/>
        <v>0</v>
      </c>
      <c r="J58" s="217" t="s">
        <v>984</v>
      </c>
      <c r="K58" s="91" t="s">
        <v>983</v>
      </c>
      <c r="L58" s="466"/>
      <c r="M58" s="309" t="s">
        <v>1006</v>
      </c>
    </row>
    <row r="59" spans="1:13" s="8" customFormat="1" ht="22.9" customHeight="1" x14ac:dyDescent="0.35">
      <c r="A59" s="206">
        <v>1152</v>
      </c>
      <c r="B59" s="94" t="s">
        <v>935</v>
      </c>
      <c r="C59" s="94" t="s">
        <v>351</v>
      </c>
      <c r="D59" s="95" t="s">
        <v>884</v>
      </c>
      <c r="E59" s="95" t="s">
        <v>852</v>
      </c>
      <c r="F59" s="94" t="s">
        <v>244</v>
      </c>
      <c r="G59" s="96">
        <v>173.23</v>
      </c>
      <c r="H59" s="96">
        <v>173.23</v>
      </c>
      <c r="I59" s="97">
        <f t="shared" si="1"/>
        <v>0</v>
      </c>
      <c r="J59" s="217" t="s">
        <v>984</v>
      </c>
      <c r="K59" s="91" t="s">
        <v>983</v>
      </c>
      <c r="L59" s="466"/>
      <c r="M59" s="309" t="s">
        <v>1006</v>
      </c>
    </row>
    <row r="60" spans="1:13" s="8" customFormat="1" ht="22.9" customHeight="1" x14ac:dyDescent="0.35">
      <c r="A60" s="206">
        <v>1152</v>
      </c>
      <c r="B60" s="94" t="s">
        <v>936</v>
      </c>
      <c r="C60" s="94" t="s">
        <v>351</v>
      </c>
      <c r="D60" s="95" t="s">
        <v>884</v>
      </c>
      <c r="E60" s="95" t="s">
        <v>852</v>
      </c>
      <c r="F60" s="94" t="s">
        <v>244</v>
      </c>
      <c r="G60" s="96">
        <v>172.66</v>
      </c>
      <c r="H60" s="96">
        <v>172.66</v>
      </c>
      <c r="I60" s="97">
        <f t="shared" si="1"/>
        <v>0</v>
      </c>
      <c r="J60" s="217" t="s">
        <v>984</v>
      </c>
      <c r="K60" s="91" t="s">
        <v>983</v>
      </c>
      <c r="L60" s="466"/>
      <c r="M60" s="309" t="s">
        <v>1006</v>
      </c>
    </row>
    <row r="61" spans="1:13" s="8" customFormat="1" ht="22.9" customHeight="1" x14ac:dyDescent="0.35">
      <c r="A61" s="206">
        <v>1152</v>
      </c>
      <c r="B61" s="94" t="s">
        <v>937</v>
      </c>
      <c r="C61" s="94" t="s">
        <v>351</v>
      </c>
      <c r="D61" s="95" t="s">
        <v>884</v>
      </c>
      <c r="E61" s="95" t="s">
        <v>852</v>
      </c>
      <c r="F61" s="94" t="s">
        <v>244</v>
      </c>
      <c r="G61" s="96">
        <v>172.66</v>
      </c>
      <c r="H61" s="96">
        <v>172.66</v>
      </c>
      <c r="I61" s="97">
        <f t="shared" si="1"/>
        <v>0</v>
      </c>
      <c r="J61" s="217" t="s">
        <v>984</v>
      </c>
      <c r="K61" s="91" t="s">
        <v>983</v>
      </c>
      <c r="L61" s="466"/>
      <c r="M61" s="309" t="s">
        <v>1006</v>
      </c>
    </row>
    <row r="62" spans="1:13" s="8" customFormat="1" ht="22.9" customHeight="1" x14ac:dyDescent="0.35">
      <c r="A62" s="206">
        <v>1152</v>
      </c>
      <c r="B62" s="94" t="s">
        <v>938</v>
      </c>
      <c r="C62" s="94" t="s">
        <v>351</v>
      </c>
      <c r="D62" s="95" t="s">
        <v>884</v>
      </c>
      <c r="E62" s="95" t="s">
        <v>852</v>
      </c>
      <c r="F62" s="94" t="s">
        <v>244</v>
      </c>
      <c r="G62" s="96">
        <v>172.66</v>
      </c>
      <c r="H62" s="96">
        <v>172.66</v>
      </c>
      <c r="I62" s="97">
        <f t="shared" si="1"/>
        <v>0</v>
      </c>
      <c r="J62" s="217" t="s">
        <v>984</v>
      </c>
      <c r="K62" s="91" t="s">
        <v>983</v>
      </c>
      <c r="L62" s="466"/>
      <c r="M62" s="309" t="s">
        <v>1006</v>
      </c>
    </row>
    <row r="63" spans="1:13" s="8" customFormat="1" ht="22.9" customHeight="1" x14ac:dyDescent="0.35">
      <c r="A63" s="206">
        <v>1152</v>
      </c>
      <c r="B63" s="94" t="s">
        <v>939</v>
      </c>
      <c r="C63" s="94" t="s">
        <v>351</v>
      </c>
      <c r="D63" s="95" t="s">
        <v>884</v>
      </c>
      <c r="E63" s="95" t="s">
        <v>852</v>
      </c>
      <c r="F63" s="94" t="s">
        <v>244</v>
      </c>
      <c r="G63" s="96">
        <v>172.66</v>
      </c>
      <c r="H63" s="96">
        <v>172.66</v>
      </c>
      <c r="I63" s="97">
        <f t="shared" si="1"/>
        <v>0</v>
      </c>
      <c r="J63" s="217" t="s">
        <v>984</v>
      </c>
      <c r="K63" s="91" t="s">
        <v>983</v>
      </c>
      <c r="L63" s="466"/>
      <c r="M63" s="309" t="s">
        <v>1006</v>
      </c>
    </row>
    <row r="64" spans="1:13" s="8" customFormat="1" ht="22.9" customHeight="1" x14ac:dyDescent="0.35">
      <c r="A64" s="206">
        <v>1152</v>
      </c>
      <c r="B64" s="94" t="s">
        <v>940</v>
      </c>
      <c r="C64" s="94" t="s">
        <v>351</v>
      </c>
      <c r="D64" s="95" t="s">
        <v>884</v>
      </c>
      <c r="E64" s="95" t="s">
        <v>852</v>
      </c>
      <c r="F64" s="94" t="s">
        <v>244</v>
      </c>
      <c r="G64" s="96">
        <v>176.96</v>
      </c>
      <c r="H64" s="96">
        <v>176.96</v>
      </c>
      <c r="I64" s="97">
        <f t="shared" si="1"/>
        <v>0</v>
      </c>
      <c r="J64" s="217" t="s">
        <v>984</v>
      </c>
      <c r="K64" s="91" t="s">
        <v>983</v>
      </c>
      <c r="L64" s="466"/>
      <c r="M64" s="309" t="s">
        <v>1006</v>
      </c>
    </row>
    <row r="65" spans="1:13" s="8" customFormat="1" ht="22.9" customHeight="1" x14ac:dyDescent="0.35">
      <c r="A65" s="206">
        <v>1152</v>
      </c>
      <c r="B65" s="94" t="s">
        <v>941</v>
      </c>
      <c r="C65" s="94" t="s">
        <v>351</v>
      </c>
      <c r="D65" s="95" t="s">
        <v>884</v>
      </c>
      <c r="E65" s="95" t="s">
        <v>852</v>
      </c>
      <c r="F65" s="94" t="s">
        <v>244</v>
      </c>
      <c r="G65" s="96">
        <v>176.96</v>
      </c>
      <c r="H65" s="96">
        <v>176.96</v>
      </c>
      <c r="I65" s="97">
        <f t="shared" si="1"/>
        <v>0</v>
      </c>
      <c r="J65" s="217" t="s">
        <v>984</v>
      </c>
      <c r="K65" s="91" t="s">
        <v>983</v>
      </c>
      <c r="L65" s="466"/>
      <c r="M65" s="309" t="s">
        <v>1006</v>
      </c>
    </row>
    <row r="66" spans="1:13" s="8" customFormat="1" ht="22.9" customHeight="1" x14ac:dyDescent="0.35">
      <c r="A66" s="206">
        <v>1152</v>
      </c>
      <c r="B66" s="94" t="s">
        <v>942</v>
      </c>
      <c r="C66" s="94" t="s">
        <v>351</v>
      </c>
      <c r="D66" s="95" t="s">
        <v>884</v>
      </c>
      <c r="E66" s="95" t="s">
        <v>852</v>
      </c>
      <c r="F66" s="94" t="s">
        <v>244</v>
      </c>
      <c r="G66" s="96">
        <v>176.96</v>
      </c>
      <c r="H66" s="96">
        <v>176.96</v>
      </c>
      <c r="I66" s="97">
        <f t="shared" si="1"/>
        <v>0</v>
      </c>
      <c r="J66" s="217" t="s">
        <v>984</v>
      </c>
      <c r="K66" s="91" t="s">
        <v>983</v>
      </c>
      <c r="L66" s="466"/>
      <c r="M66" s="309" t="s">
        <v>1006</v>
      </c>
    </row>
    <row r="67" spans="1:13" s="8" customFormat="1" ht="22.9" customHeight="1" x14ac:dyDescent="0.35">
      <c r="A67" s="206">
        <v>1152</v>
      </c>
      <c r="B67" s="94" t="s">
        <v>943</v>
      </c>
      <c r="C67" s="94" t="s">
        <v>351</v>
      </c>
      <c r="D67" s="95" t="s">
        <v>884</v>
      </c>
      <c r="E67" s="95" t="s">
        <v>852</v>
      </c>
      <c r="F67" s="94" t="s">
        <v>244</v>
      </c>
      <c r="G67" s="96">
        <v>176.96</v>
      </c>
      <c r="H67" s="96">
        <v>176.96</v>
      </c>
      <c r="I67" s="97">
        <f t="shared" si="1"/>
        <v>0</v>
      </c>
      <c r="J67" s="217" t="s">
        <v>984</v>
      </c>
      <c r="K67" s="91" t="s">
        <v>983</v>
      </c>
      <c r="L67" s="466"/>
      <c r="M67" s="309" t="s">
        <v>1006</v>
      </c>
    </row>
    <row r="68" spans="1:13" s="8" customFormat="1" ht="22.9" customHeight="1" x14ac:dyDescent="0.35">
      <c r="A68" s="206">
        <v>1152</v>
      </c>
      <c r="B68" s="94" t="s">
        <v>944</v>
      </c>
      <c r="C68" s="94" t="s">
        <v>351</v>
      </c>
      <c r="D68" s="95" t="s">
        <v>884</v>
      </c>
      <c r="E68" s="95" t="s">
        <v>852</v>
      </c>
      <c r="F68" s="94" t="s">
        <v>244</v>
      </c>
      <c r="G68" s="96">
        <v>176.96</v>
      </c>
      <c r="H68" s="96">
        <v>176.96</v>
      </c>
      <c r="I68" s="97">
        <f t="shared" si="1"/>
        <v>0</v>
      </c>
      <c r="J68" s="217" t="s">
        <v>984</v>
      </c>
      <c r="K68" s="91" t="s">
        <v>983</v>
      </c>
      <c r="L68" s="467"/>
      <c r="M68" s="309" t="s">
        <v>1006</v>
      </c>
    </row>
    <row r="69" spans="1:13" s="8" customFormat="1" ht="22.9" customHeight="1" x14ac:dyDescent="0.35">
      <c r="A69" s="19"/>
      <c r="B69" s="53"/>
      <c r="C69" s="94" t="s">
        <v>351</v>
      </c>
      <c r="D69" s="53"/>
      <c r="E69" s="53"/>
      <c r="F69" s="53"/>
      <c r="G69" s="75"/>
      <c r="H69" s="54" t="s">
        <v>782</v>
      </c>
      <c r="I69" s="190">
        <f>SUM(I40:I68)</f>
        <v>1294.8799999999997</v>
      </c>
      <c r="J69" s="68"/>
      <c r="K69" s="68"/>
      <c r="L69" s="53"/>
      <c r="M69" s="309"/>
    </row>
    <row r="70" spans="1:13" s="8" customFormat="1" ht="22.9" customHeight="1" thickBot="1" x14ac:dyDescent="0.5">
      <c r="A70" s="78">
        <v>1230</v>
      </c>
      <c r="B70" s="21" t="s">
        <v>440</v>
      </c>
      <c r="C70" s="21" t="s">
        <v>441</v>
      </c>
      <c r="D70" s="21" t="s">
        <v>231</v>
      </c>
      <c r="E70" s="21" t="s">
        <v>232</v>
      </c>
      <c r="F70" s="21" t="s">
        <v>16</v>
      </c>
      <c r="G70" s="22">
        <v>20.440000000000001</v>
      </c>
      <c r="H70" s="22">
        <f>1.72+18.72</f>
        <v>20.439999999999998</v>
      </c>
      <c r="I70" s="23">
        <f>G70-H70</f>
        <v>0</v>
      </c>
      <c r="J70" s="68"/>
      <c r="K70" s="73" t="s">
        <v>813</v>
      </c>
      <c r="L70" s="463" t="s">
        <v>1633</v>
      </c>
      <c r="M70" s="314" t="s">
        <v>1009</v>
      </c>
    </row>
    <row r="71" spans="1:13" s="8" customFormat="1" ht="22.9" customHeight="1" thickBot="1" x14ac:dyDescent="0.4">
      <c r="A71" s="78">
        <v>1230</v>
      </c>
      <c r="B71" s="21" t="s">
        <v>442</v>
      </c>
      <c r="C71" s="21" t="s">
        <v>441</v>
      </c>
      <c r="D71" s="21" t="s">
        <v>231</v>
      </c>
      <c r="E71" s="21" t="s">
        <v>232</v>
      </c>
      <c r="F71" s="21" t="s">
        <v>16</v>
      </c>
      <c r="G71" s="22">
        <v>112.6</v>
      </c>
      <c r="H71" s="22">
        <v>112.6</v>
      </c>
      <c r="I71" s="23">
        <f t="shared" ref="I71:I77" si="2">G71-H71</f>
        <v>0</v>
      </c>
      <c r="J71" s="72"/>
      <c r="K71" s="73" t="s">
        <v>813</v>
      </c>
      <c r="L71" s="466"/>
      <c r="M71" s="309" t="s">
        <v>1629</v>
      </c>
    </row>
    <row r="72" spans="1:13" s="8" customFormat="1" ht="22.9" customHeight="1" thickBot="1" x14ac:dyDescent="0.4">
      <c r="A72" s="199">
        <v>1230</v>
      </c>
      <c r="B72" s="21" t="s">
        <v>490</v>
      </c>
      <c r="C72" s="21" t="s">
        <v>441</v>
      </c>
      <c r="D72" s="21" t="s">
        <v>491</v>
      </c>
      <c r="E72" s="21" t="s">
        <v>492</v>
      </c>
      <c r="F72" s="21" t="s">
        <v>25</v>
      </c>
      <c r="G72" s="22">
        <v>4418.1499999999996</v>
      </c>
      <c r="H72" s="22">
        <f>2850.47+1000+567.68</f>
        <v>4418.1499999999996</v>
      </c>
      <c r="I72" s="23">
        <f t="shared" si="2"/>
        <v>0</v>
      </c>
      <c r="J72" s="68"/>
      <c r="K72" s="73" t="s">
        <v>816</v>
      </c>
      <c r="L72" s="466"/>
      <c r="M72" s="309" t="s">
        <v>1701</v>
      </c>
    </row>
    <row r="73" spans="1:13" s="8" customFormat="1" ht="22.9" customHeight="1" thickBot="1" x14ac:dyDescent="0.4">
      <c r="A73" s="199">
        <v>1230</v>
      </c>
      <c r="B73" s="21" t="s">
        <v>493</v>
      </c>
      <c r="C73" s="21" t="s">
        <v>441</v>
      </c>
      <c r="D73" s="21" t="s">
        <v>492</v>
      </c>
      <c r="E73" s="21" t="s">
        <v>494</v>
      </c>
      <c r="F73" s="21" t="s">
        <v>25</v>
      </c>
      <c r="G73" s="22">
        <v>5279.3</v>
      </c>
      <c r="H73" s="22">
        <f>4000+1251+28.3</f>
        <v>5279.3</v>
      </c>
      <c r="I73" s="23">
        <f t="shared" si="2"/>
        <v>0</v>
      </c>
      <c r="J73" s="68"/>
      <c r="K73" s="73" t="s">
        <v>816</v>
      </c>
      <c r="L73" s="466"/>
      <c r="M73" s="309">
        <v>2600</v>
      </c>
    </row>
    <row r="74" spans="1:13" s="8" customFormat="1" ht="22.9" customHeight="1" thickBot="1" x14ac:dyDescent="0.4">
      <c r="A74" s="199">
        <v>1230</v>
      </c>
      <c r="B74" s="21" t="s">
        <v>495</v>
      </c>
      <c r="C74" s="21" t="s">
        <v>441</v>
      </c>
      <c r="D74" s="21" t="s">
        <v>496</v>
      </c>
      <c r="E74" s="21" t="s">
        <v>497</v>
      </c>
      <c r="F74" s="21" t="s">
        <v>25</v>
      </c>
      <c r="G74" s="22">
        <v>571.66</v>
      </c>
      <c r="H74" s="22">
        <v>571.66</v>
      </c>
      <c r="I74" s="23">
        <f t="shared" si="2"/>
        <v>0</v>
      </c>
      <c r="J74" s="68"/>
      <c r="K74" s="73" t="s">
        <v>816</v>
      </c>
      <c r="L74" s="466"/>
      <c r="M74" s="309" t="s">
        <v>1776</v>
      </c>
    </row>
    <row r="75" spans="1:13" s="8" customFormat="1" ht="22.9" customHeight="1" thickBot="1" x14ac:dyDescent="0.4">
      <c r="A75" s="199">
        <v>1230</v>
      </c>
      <c r="B75" s="21" t="s">
        <v>498</v>
      </c>
      <c r="C75" s="21" t="s">
        <v>441</v>
      </c>
      <c r="D75" s="21" t="s">
        <v>494</v>
      </c>
      <c r="E75" s="21" t="s">
        <v>499</v>
      </c>
      <c r="F75" s="21" t="s">
        <v>25</v>
      </c>
      <c r="G75" s="22">
        <v>5147.66</v>
      </c>
      <c r="H75" s="22">
        <f>1432.36+3000+715.3</f>
        <v>5147.66</v>
      </c>
      <c r="I75" s="23">
        <f t="shared" si="2"/>
        <v>0</v>
      </c>
      <c r="J75" s="68"/>
      <c r="K75" s="73" t="s">
        <v>816</v>
      </c>
      <c r="L75" s="467"/>
      <c r="M75" s="309"/>
    </row>
    <row r="76" spans="1:13" s="8" customFormat="1" ht="22.9" customHeight="1" x14ac:dyDescent="0.35">
      <c r="A76" s="199">
        <v>1230</v>
      </c>
      <c r="B76" s="21" t="s">
        <v>500</v>
      </c>
      <c r="C76" s="21" t="s">
        <v>441</v>
      </c>
      <c r="D76" s="21" t="s">
        <v>499</v>
      </c>
      <c r="E76" s="21" t="s">
        <v>501</v>
      </c>
      <c r="F76" s="21" t="s">
        <v>25</v>
      </c>
      <c r="G76" s="22">
        <v>3332.4</v>
      </c>
      <c r="H76" s="22">
        <f>584.7-0.31+2748.01</f>
        <v>3332.4000000000005</v>
      </c>
      <c r="I76" s="23">
        <f t="shared" si="2"/>
        <v>0</v>
      </c>
      <c r="J76" s="68"/>
      <c r="K76" s="106" t="s">
        <v>816</v>
      </c>
      <c r="L76" s="53"/>
      <c r="M76" s="309"/>
    </row>
    <row r="77" spans="1:13" s="8" customFormat="1" ht="22.9" customHeight="1" x14ac:dyDescent="0.35">
      <c r="A77" s="199">
        <v>1230</v>
      </c>
      <c r="B77" s="21"/>
      <c r="C77" s="21" t="s">
        <v>441</v>
      </c>
      <c r="D77" s="21" t="s">
        <v>1101</v>
      </c>
      <c r="E77" s="21"/>
      <c r="F77" s="21" t="s">
        <v>1084</v>
      </c>
      <c r="G77" s="22">
        <v>3749</v>
      </c>
      <c r="H77" s="22">
        <f>3749</f>
        <v>3749</v>
      </c>
      <c r="I77" s="23">
        <f t="shared" si="2"/>
        <v>0</v>
      </c>
      <c r="J77" s="216"/>
      <c r="K77" s="91"/>
      <c r="L77" s="53"/>
      <c r="M77" s="309"/>
    </row>
    <row r="78" spans="1:13" s="8" customFormat="1" ht="22.9" customHeight="1" x14ac:dyDescent="0.35">
      <c r="A78" s="19"/>
      <c r="B78" s="53"/>
      <c r="C78" s="21" t="s">
        <v>441</v>
      </c>
      <c r="D78" s="53"/>
      <c r="E78" s="53"/>
      <c r="F78" s="53"/>
      <c r="G78" s="75"/>
      <c r="H78" s="54" t="s">
        <v>782</v>
      </c>
      <c r="I78" s="190">
        <f>SUM(I70:I77)</f>
        <v>0</v>
      </c>
      <c r="J78" s="68"/>
      <c r="K78" s="68"/>
      <c r="L78" s="53" t="s">
        <v>1118</v>
      </c>
      <c r="M78" s="309"/>
    </row>
    <row r="79" spans="1:13" s="8" customFormat="1" ht="22.9" customHeight="1" thickBot="1" x14ac:dyDescent="0.4">
      <c r="A79" s="207">
        <v>1232</v>
      </c>
      <c r="B79" s="27" t="s">
        <v>29</v>
      </c>
      <c r="C79" s="27" t="s">
        <v>30</v>
      </c>
      <c r="D79" s="27" t="s">
        <v>31</v>
      </c>
      <c r="E79" s="27" t="s">
        <v>32</v>
      </c>
      <c r="F79" s="27" t="s">
        <v>25</v>
      </c>
      <c r="G79" s="29">
        <v>6117.68</v>
      </c>
      <c r="H79" s="28"/>
      <c r="I79" s="57">
        <v>6117.68</v>
      </c>
      <c r="J79" s="68"/>
      <c r="K79" s="73" t="s">
        <v>812</v>
      </c>
      <c r="L79" s="463" t="s">
        <v>1634</v>
      </c>
      <c r="M79" s="309"/>
    </row>
    <row r="80" spans="1:13" s="8" customFormat="1" ht="22.9" customHeight="1" thickBot="1" x14ac:dyDescent="0.4">
      <c r="A80" s="207">
        <v>1232</v>
      </c>
      <c r="B80" s="27" t="s">
        <v>33</v>
      </c>
      <c r="C80" s="27" t="s">
        <v>30</v>
      </c>
      <c r="D80" s="27" t="s">
        <v>34</v>
      </c>
      <c r="E80" s="27" t="s">
        <v>35</v>
      </c>
      <c r="F80" s="27" t="s">
        <v>25</v>
      </c>
      <c r="G80" s="29">
        <v>8171.63</v>
      </c>
      <c r="H80" s="28"/>
      <c r="I80" s="57">
        <v>8171.63</v>
      </c>
      <c r="J80" s="68"/>
      <c r="K80" s="73" t="s">
        <v>812</v>
      </c>
      <c r="L80" s="466"/>
      <c r="M80" s="309"/>
    </row>
    <row r="81" spans="1:13" s="8" customFormat="1" ht="22.9" customHeight="1" thickBot="1" x14ac:dyDescent="0.4">
      <c r="A81" s="207">
        <v>1232</v>
      </c>
      <c r="B81" s="27" t="s">
        <v>36</v>
      </c>
      <c r="C81" s="27" t="s">
        <v>30</v>
      </c>
      <c r="D81" s="27" t="s">
        <v>32</v>
      </c>
      <c r="E81" s="27" t="s">
        <v>34</v>
      </c>
      <c r="F81" s="27" t="s">
        <v>25</v>
      </c>
      <c r="G81" s="29">
        <v>8570.4699999999993</v>
      </c>
      <c r="H81" s="28"/>
      <c r="I81" s="57">
        <v>8570.4699999999993</v>
      </c>
      <c r="J81" s="68"/>
      <c r="K81" s="73" t="s">
        <v>812</v>
      </c>
      <c r="L81" s="466"/>
      <c r="M81" s="309"/>
    </row>
    <row r="82" spans="1:13" s="8" customFormat="1" ht="22.9" customHeight="1" thickBot="1" x14ac:dyDescent="0.4">
      <c r="A82" s="207">
        <v>1232</v>
      </c>
      <c r="B82" s="27" t="s">
        <v>37</v>
      </c>
      <c r="C82" s="27" t="s">
        <v>30</v>
      </c>
      <c r="D82" s="27"/>
      <c r="E82" s="27" t="s">
        <v>38</v>
      </c>
      <c r="F82" s="27" t="s">
        <v>25</v>
      </c>
      <c r="G82" s="29">
        <v>4255.1499999999996</v>
      </c>
      <c r="H82" s="28"/>
      <c r="I82" s="57">
        <v>4255.1499999999996</v>
      </c>
      <c r="J82" s="68"/>
      <c r="K82" s="73" t="s">
        <v>812</v>
      </c>
      <c r="L82" s="466"/>
      <c r="M82" s="309"/>
    </row>
    <row r="83" spans="1:13" s="8" customFormat="1" ht="22.9" customHeight="1" thickBot="1" x14ac:dyDescent="0.4">
      <c r="A83" s="207">
        <v>1232</v>
      </c>
      <c r="B83" s="27" t="s">
        <v>39</v>
      </c>
      <c r="C83" s="27" t="s">
        <v>30</v>
      </c>
      <c r="D83" s="27" t="s">
        <v>35</v>
      </c>
      <c r="E83" s="27" t="s">
        <v>40</v>
      </c>
      <c r="F83" s="27" t="s">
        <v>25</v>
      </c>
      <c r="G83" s="29">
        <v>5747.57</v>
      </c>
      <c r="H83" s="29">
        <f>1225.83+595.99+361.62</f>
        <v>2183.44</v>
      </c>
      <c r="I83" s="57">
        <f>G83-H83</f>
        <v>3564.1299999999997</v>
      </c>
      <c r="J83" s="68"/>
      <c r="K83" s="73" t="s">
        <v>812</v>
      </c>
      <c r="L83" s="466"/>
      <c r="M83" s="354" t="s">
        <v>1396</v>
      </c>
    </row>
    <row r="84" spans="1:13" s="8" customFormat="1" ht="22.9" customHeight="1" thickBot="1" x14ac:dyDescent="0.4">
      <c r="A84" s="207">
        <v>1232</v>
      </c>
      <c r="B84" s="30" t="s">
        <v>41</v>
      </c>
      <c r="C84" s="30" t="s">
        <v>30</v>
      </c>
      <c r="D84" s="30"/>
      <c r="E84" s="30" t="s">
        <v>42</v>
      </c>
      <c r="F84" s="27" t="s">
        <v>25</v>
      </c>
      <c r="G84" s="31">
        <v>992.76</v>
      </c>
      <c r="H84" s="31"/>
      <c r="I84" s="58">
        <v>992.76</v>
      </c>
      <c r="J84" s="68"/>
      <c r="K84" s="73" t="s">
        <v>812</v>
      </c>
      <c r="L84" s="466"/>
      <c r="M84" s="309"/>
    </row>
    <row r="85" spans="1:13" s="8" customFormat="1" ht="22.9" customHeight="1" thickBot="1" x14ac:dyDescent="0.4">
      <c r="A85" s="207">
        <v>1232</v>
      </c>
      <c r="B85" s="30" t="s">
        <v>43</v>
      </c>
      <c r="C85" s="30" t="s">
        <v>30</v>
      </c>
      <c r="D85" s="30"/>
      <c r="E85" s="30" t="s">
        <v>44</v>
      </c>
      <c r="F85" s="27" t="s">
        <v>9</v>
      </c>
      <c r="G85" s="31">
        <v>1803.1</v>
      </c>
      <c r="H85" s="31">
        <f>290.93+355.37+328.74+276.87</f>
        <v>1251.9099999999999</v>
      </c>
      <c r="I85" s="58">
        <f>G85-H85</f>
        <v>551.19000000000005</v>
      </c>
      <c r="J85" s="68"/>
      <c r="K85" s="73" t="s">
        <v>812</v>
      </c>
      <c r="L85" s="466"/>
      <c r="M85" s="309"/>
    </row>
    <row r="86" spans="1:13" s="8" customFormat="1" ht="22.9" customHeight="1" thickBot="1" x14ac:dyDescent="0.4">
      <c r="A86" s="207">
        <v>1232</v>
      </c>
      <c r="B86" s="30" t="s">
        <v>45</v>
      </c>
      <c r="C86" s="30" t="s">
        <v>30</v>
      </c>
      <c r="D86" s="30"/>
      <c r="E86" s="30" t="s">
        <v>46</v>
      </c>
      <c r="F86" s="27" t="s">
        <v>9</v>
      </c>
      <c r="G86" s="31">
        <v>1486.94</v>
      </c>
      <c r="H86" s="31">
        <v>1436.94</v>
      </c>
      <c r="I86" s="58">
        <v>50</v>
      </c>
      <c r="J86" s="68"/>
      <c r="K86" s="73" t="s">
        <v>812</v>
      </c>
      <c r="L86" s="466"/>
      <c r="M86" s="309"/>
    </row>
    <row r="87" spans="1:13" s="8" customFormat="1" ht="22.9" customHeight="1" thickBot="1" x14ac:dyDescent="0.4">
      <c r="A87" s="207">
        <v>1232</v>
      </c>
      <c r="B87" s="30" t="s">
        <v>47</v>
      </c>
      <c r="C87" s="30" t="s">
        <v>30</v>
      </c>
      <c r="D87" s="30"/>
      <c r="E87" s="30" t="s">
        <v>14</v>
      </c>
      <c r="F87" s="27" t="s">
        <v>16</v>
      </c>
      <c r="G87" s="31">
        <v>363.2</v>
      </c>
      <c r="H87" s="31"/>
      <c r="I87" s="58">
        <v>363.2</v>
      </c>
      <c r="J87" s="68"/>
      <c r="K87" s="73" t="s">
        <v>812</v>
      </c>
      <c r="L87" s="466"/>
      <c r="M87" s="309"/>
    </row>
    <row r="88" spans="1:13" s="8" customFormat="1" ht="22.9" customHeight="1" thickBot="1" x14ac:dyDescent="0.4">
      <c r="A88" s="207">
        <v>1232</v>
      </c>
      <c r="B88" s="30" t="s">
        <v>48</v>
      </c>
      <c r="C88" s="30" t="s">
        <v>30</v>
      </c>
      <c r="D88" s="30" t="s">
        <v>14</v>
      </c>
      <c r="E88" s="27" t="s">
        <v>15</v>
      </c>
      <c r="F88" s="27" t="s">
        <v>16</v>
      </c>
      <c r="G88" s="31">
        <v>36.75</v>
      </c>
      <c r="H88" s="31"/>
      <c r="I88" s="58">
        <v>36.75</v>
      </c>
      <c r="J88" s="68"/>
      <c r="K88" s="73" t="s">
        <v>812</v>
      </c>
      <c r="L88" s="466"/>
      <c r="M88" s="309"/>
    </row>
    <row r="89" spans="1:13" s="8" customFormat="1" ht="22.9" customHeight="1" thickBot="1" x14ac:dyDescent="0.4">
      <c r="A89" s="207">
        <v>1232</v>
      </c>
      <c r="B89" s="30" t="s">
        <v>49</v>
      </c>
      <c r="C89" s="30" t="s">
        <v>30</v>
      </c>
      <c r="D89" s="30" t="s">
        <v>19</v>
      </c>
      <c r="E89" s="30" t="s">
        <v>20</v>
      </c>
      <c r="F89" s="27" t="s">
        <v>16</v>
      </c>
      <c r="G89" s="31">
        <v>748.07</v>
      </c>
      <c r="H89" s="31"/>
      <c r="I89" s="58">
        <v>748.07</v>
      </c>
      <c r="J89" s="68"/>
      <c r="K89" s="73" t="s">
        <v>812</v>
      </c>
      <c r="L89" s="466"/>
      <c r="M89" s="309"/>
    </row>
    <row r="90" spans="1:13" s="8" customFormat="1" ht="22.9" customHeight="1" thickBot="1" x14ac:dyDescent="0.4">
      <c r="A90" s="207">
        <v>1232</v>
      </c>
      <c r="B90" s="30" t="s">
        <v>50</v>
      </c>
      <c r="C90" s="30" t="s">
        <v>30</v>
      </c>
      <c r="D90" s="30" t="s">
        <v>19</v>
      </c>
      <c r="E90" s="30" t="s">
        <v>20</v>
      </c>
      <c r="F90" s="27" t="s">
        <v>16</v>
      </c>
      <c r="G90" s="31">
        <v>145.69999999999999</v>
      </c>
      <c r="H90" s="31"/>
      <c r="I90" s="58">
        <v>145.69999999999999</v>
      </c>
      <c r="J90" s="72"/>
      <c r="K90" s="73" t="s">
        <v>812</v>
      </c>
      <c r="L90" s="466"/>
      <c r="M90" s="309"/>
    </row>
    <row r="91" spans="1:13" s="8" customFormat="1" ht="22.9" customHeight="1" thickBot="1" x14ac:dyDescent="0.4">
      <c r="A91" s="78">
        <v>1232</v>
      </c>
      <c r="B91" s="21" t="s">
        <v>443</v>
      </c>
      <c r="C91" s="30" t="s">
        <v>30</v>
      </c>
      <c r="D91" s="21" t="s">
        <v>231</v>
      </c>
      <c r="E91" s="21" t="s">
        <v>232</v>
      </c>
      <c r="F91" s="21" t="s">
        <v>16</v>
      </c>
      <c r="G91" s="22">
        <v>104.47</v>
      </c>
      <c r="H91" s="22"/>
      <c r="I91" s="23">
        <v>104.47</v>
      </c>
      <c r="J91" s="68"/>
      <c r="K91" s="73" t="s">
        <v>813</v>
      </c>
      <c r="L91" s="466"/>
      <c r="M91" s="309"/>
    </row>
    <row r="92" spans="1:13" s="8" customFormat="1" ht="22.9" customHeight="1" x14ac:dyDescent="0.35">
      <c r="A92" s="78">
        <v>1232</v>
      </c>
      <c r="B92" s="21" t="s">
        <v>445</v>
      </c>
      <c r="C92" s="30" t="s">
        <v>30</v>
      </c>
      <c r="D92" s="21" t="s">
        <v>231</v>
      </c>
      <c r="E92" s="21" t="s">
        <v>232</v>
      </c>
      <c r="F92" s="21" t="s">
        <v>16</v>
      </c>
      <c r="G92" s="22">
        <v>19.829999999999998</v>
      </c>
      <c r="H92" s="22"/>
      <c r="I92" s="23">
        <v>19.829999999999998</v>
      </c>
      <c r="J92" s="68"/>
      <c r="K92" s="106" t="s">
        <v>813</v>
      </c>
      <c r="L92" s="466"/>
      <c r="M92" s="309"/>
    </row>
    <row r="93" spans="1:13" s="8" customFormat="1" ht="20.45" customHeight="1" x14ac:dyDescent="0.35">
      <c r="A93" s="208">
        <v>1232</v>
      </c>
      <c r="B93" s="21"/>
      <c r="C93" s="30" t="s">
        <v>30</v>
      </c>
      <c r="D93" s="21" t="s">
        <v>1090</v>
      </c>
      <c r="E93" s="21"/>
      <c r="F93" s="21" t="s">
        <v>1089</v>
      </c>
      <c r="G93" s="22">
        <v>715.58</v>
      </c>
      <c r="H93" s="22"/>
      <c r="I93" s="23">
        <f>G93-H93</f>
        <v>715.58</v>
      </c>
      <c r="J93" s="216"/>
      <c r="K93" s="91"/>
      <c r="L93" s="467"/>
      <c r="M93" s="309"/>
    </row>
    <row r="94" spans="1:13" s="8" customFormat="1" ht="22.9" customHeight="1" x14ac:dyDescent="0.35">
      <c r="A94" s="19"/>
      <c r="B94" s="53"/>
      <c r="C94" s="30" t="s">
        <v>30</v>
      </c>
      <c r="D94" s="53"/>
      <c r="E94" s="53"/>
      <c r="F94" s="53"/>
      <c r="G94" s="75"/>
      <c r="H94" s="54" t="s">
        <v>782</v>
      </c>
      <c r="I94" s="190">
        <f>SUM(I79:I93)</f>
        <v>34406.61</v>
      </c>
      <c r="J94" s="68"/>
      <c r="K94" s="68"/>
      <c r="L94" s="53"/>
      <c r="M94" s="309"/>
    </row>
    <row r="95" spans="1:13" s="8" customFormat="1" ht="22.9" customHeight="1" thickBot="1" x14ac:dyDescent="0.4">
      <c r="A95" s="207">
        <v>1324</v>
      </c>
      <c r="B95" s="33" t="s">
        <v>78</v>
      </c>
      <c r="C95" s="33" t="s">
        <v>79</v>
      </c>
      <c r="D95" s="33" t="s">
        <v>80</v>
      </c>
      <c r="E95" s="33" t="s">
        <v>81</v>
      </c>
      <c r="F95" s="33" t="s">
        <v>25</v>
      </c>
      <c r="G95" s="31">
        <v>3317.6</v>
      </c>
      <c r="H95" s="33"/>
      <c r="I95" s="60">
        <v>3317.6</v>
      </c>
      <c r="J95" s="68"/>
      <c r="K95" s="73" t="s">
        <v>812</v>
      </c>
      <c r="L95" s="474" t="s">
        <v>1685</v>
      </c>
      <c r="M95" s="309"/>
    </row>
    <row r="96" spans="1:13" s="8" customFormat="1" ht="22.9" customHeight="1" thickBot="1" x14ac:dyDescent="0.4">
      <c r="A96" s="207">
        <v>1324</v>
      </c>
      <c r="B96" s="33" t="s">
        <v>82</v>
      </c>
      <c r="C96" s="33" t="s">
        <v>79</v>
      </c>
      <c r="D96" s="33" t="s">
        <v>83</v>
      </c>
      <c r="E96" s="33" t="s">
        <v>84</v>
      </c>
      <c r="F96" s="33" t="s">
        <v>25</v>
      </c>
      <c r="G96" s="31">
        <v>13903.4</v>
      </c>
      <c r="H96" s="33"/>
      <c r="I96" s="60">
        <v>13903.4</v>
      </c>
      <c r="J96" s="68"/>
      <c r="K96" s="73" t="s">
        <v>812</v>
      </c>
      <c r="L96" s="475"/>
      <c r="M96" s="309"/>
    </row>
    <row r="97" spans="1:13" s="8" customFormat="1" ht="22.9" customHeight="1" thickBot="1" x14ac:dyDescent="0.4">
      <c r="A97" s="207">
        <v>1324</v>
      </c>
      <c r="B97" s="27" t="s">
        <v>85</v>
      </c>
      <c r="C97" s="33" t="s">
        <v>79</v>
      </c>
      <c r="D97" s="27" t="s">
        <v>86</v>
      </c>
      <c r="E97" s="27" t="s">
        <v>87</v>
      </c>
      <c r="F97" s="27" t="s">
        <v>25</v>
      </c>
      <c r="G97" s="29">
        <v>17757.12</v>
      </c>
      <c r="H97" s="29">
        <v>6025.5</v>
      </c>
      <c r="I97" s="57">
        <f>G97-H97</f>
        <v>11731.619999999999</v>
      </c>
      <c r="J97" s="68"/>
      <c r="K97" s="73" t="s">
        <v>812</v>
      </c>
      <c r="L97" s="475"/>
      <c r="M97" s="309"/>
    </row>
    <row r="98" spans="1:13" s="8" customFormat="1" ht="22.9" customHeight="1" thickBot="1" x14ac:dyDescent="0.4">
      <c r="A98" s="207">
        <v>1324</v>
      </c>
      <c r="B98" s="27" t="s">
        <v>88</v>
      </c>
      <c r="C98" s="33" t="s">
        <v>79</v>
      </c>
      <c r="D98" s="27" t="s">
        <v>89</v>
      </c>
      <c r="E98" s="27" t="s">
        <v>90</v>
      </c>
      <c r="F98" s="27" t="s">
        <v>25</v>
      </c>
      <c r="G98" s="29">
        <v>15287.96</v>
      </c>
      <c r="H98" s="29"/>
      <c r="I98" s="57">
        <v>15287.96</v>
      </c>
      <c r="J98" s="68"/>
      <c r="K98" s="73" t="s">
        <v>812</v>
      </c>
      <c r="L98" s="475"/>
      <c r="M98" s="309"/>
    </row>
    <row r="99" spans="1:13" s="8" customFormat="1" ht="22.9" customHeight="1" thickBot="1" x14ac:dyDescent="0.4">
      <c r="A99" s="207">
        <v>1324</v>
      </c>
      <c r="B99" s="27" t="s">
        <v>91</v>
      </c>
      <c r="C99" s="33" t="s">
        <v>79</v>
      </c>
      <c r="D99" s="27" t="s">
        <v>90</v>
      </c>
      <c r="E99" s="27" t="s">
        <v>92</v>
      </c>
      <c r="F99" s="27" t="s">
        <v>25</v>
      </c>
      <c r="G99" s="29">
        <v>13499.54</v>
      </c>
      <c r="H99" s="29"/>
      <c r="I99" s="57">
        <v>13499.54</v>
      </c>
      <c r="J99" s="68"/>
      <c r="K99" s="73" t="s">
        <v>812</v>
      </c>
      <c r="L99" s="475"/>
      <c r="M99" s="309"/>
    </row>
    <row r="100" spans="1:13" s="8" customFormat="1" ht="22.9" customHeight="1" thickBot="1" x14ac:dyDescent="0.4">
      <c r="A100" s="207">
        <v>1324</v>
      </c>
      <c r="B100" s="27" t="s">
        <v>93</v>
      </c>
      <c r="C100" s="33" t="s">
        <v>79</v>
      </c>
      <c r="D100" s="27" t="s">
        <v>84</v>
      </c>
      <c r="E100" s="27" t="s">
        <v>94</v>
      </c>
      <c r="F100" s="27" t="s">
        <v>25</v>
      </c>
      <c r="G100" s="29">
        <v>15172.85</v>
      </c>
      <c r="H100" s="29"/>
      <c r="I100" s="57">
        <v>15172.85</v>
      </c>
      <c r="J100" s="68"/>
      <c r="K100" s="73" t="s">
        <v>812</v>
      </c>
      <c r="L100" s="475"/>
      <c r="M100" s="309"/>
    </row>
    <row r="101" spans="1:13" s="8" customFormat="1" ht="22.9" customHeight="1" thickBot="1" x14ac:dyDescent="0.4">
      <c r="A101" s="207">
        <v>1324</v>
      </c>
      <c r="B101" s="27" t="s">
        <v>95</v>
      </c>
      <c r="C101" s="33" t="s">
        <v>79</v>
      </c>
      <c r="D101" s="27" t="s">
        <v>96</v>
      </c>
      <c r="E101" s="27" t="s">
        <v>46</v>
      </c>
      <c r="F101" s="27" t="s">
        <v>25</v>
      </c>
      <c r="G101" s="29">
        <v>12069.09</v>
      </c>
      <c r="H101" s="29"/>
      <c r="I101" s="57">
        <v>12069.09</v>
      </c>
      <c r="J101" s="68"/>
      <c r="K101" s="73" t="s">
        <v>812</v>
      </c>
      <c r="L101" s="475"/>
      <c r="M101" s="309"/>
    </row>
    <row r="102" spans="1:13" s="8" customFormat="1" ht="22.9" customHeight="1" thickBot="1" x14ac:dyDescent="0.4">
      <c r="A102" s="207">
        <v>1324</v>
      </c>
      <c r="B102" s="27" t="s">
        <v>97</v>
      </c>
      <c r="C102" s="33" t="s">
        <v>79</v>
      </c>
      <c r="D102" s="27" t="s">
        <v>92</v>
      </c>
      <c r="E102" s="27" t="s">
        <v>46</v>
      </c>
      <c r="F102" s="27" t="s">
        <v>25</v>
      </c>
      <c r="G102" s="29">
        <v>6588.6</v>
      </c>
      <c r="H102" s="29"/>
      <c r="I102" s="57">
        <v>6588.6</v>
      </c>
      <c r="J102" s="68"/>
      <c r="K102" s="73" t="s">
        <v>812</v>
      </c>
      <c r="L102" s="475"/>
      <c r="M102" s="309"/>
    </row>
    <row r="103" spans="1:13" s="8" customFormat="1" ht="22.9" customHeight="1" thickBot="1" x14ac:dyDescent="0.4">
      <c r="A103" s="207">
        <v>1324</v>
      </c>
      <c r="B103" s="30" t="s">
        <v>98</v>
      </c>
      <c r="C103" s="33" t="s">
        <v>79</v>
      </c>
      <c r="D103" s="30"/>
      <c r="E103" s="30" t="s">
        <v>99</v>
      </c>
      <c r="F103" s="27" t="s">
        <v>25</v>
      </c>
      <c r="G103" s="31">
        <v>10263.870000000001</v>
      </c>
      <c r="H103" s="31"/>
      <c r="I103" s="58">
        <v>10263.870000000001</v>
      </c>
      <c r="J103" s="68"/>
      <c r="K103" s="73" t="s">
        <v>812</v>
      </c>
      <c r="L103" s="475"/>
      <c r="M103" s="309"/>
    </row>
    <row r="104" spans="1:13" s="8" customFormat="1" ht="22.9" customHeight="1" thickBot="1" x14ac:dyDescent="0.4">
      <c r="A104" s="207">
        <v>1324</v>
      </c>
      <c r="B104" s="30" t="s">
        <v>100</v>
      </c>
      <c r="C104" s="33" t="s">
        <v>79</v>
      </c>
      <c r="D104" s="30"/>
      <c r="E104" s="30" t="s">
        <v>27</v>
      </c>
      <c r="F104" s="27" t="s">
        <v>25</v>
      </c>
      <c r="G104" s="31">
        <v>1167.74</v>
      </c>
      <c r="H104" s="31"/>
      <c r="I104" s="58">
        <v>1167.74</v>
      </c>
      <c r="J104" s="68"/>
      <c r="K104" s="73" t="s">
        <v>812</v>
      </c>
      <c r="L104" s="475"/>
      <c r="M104" s="309"/>
    </row>
    <row r="105" spans="1:13" s="8" customFormat="1" ht="22.9" customHeight="1" thickBot="1" x14ac:dyDescent="0.4">
      <c r="A105" s="207">
        <v>1324</v>
      </c>
      <c r="B105" s="30" t="s">
        <v>101</v>
      </c>
      <c r="C105" s="33" t="s">
        <v>79</v>
      </c>
      <c r="D105" s="30"/>
      <c r="E105" s="30" t="s">
        <v>90</v>
      </c>
      <c r="F105" s="27" t="s">
        <v>9</v>
      </c>
      <c r="G105" s="31">
        <v>3474.54</v>
      </c>
      <c r="H105" s="31">
        <f>142.08+243.84</f>
        <v>385.92</v>
      </c>
      <c r="I105" s="58">
        <f>G105-H105</f>
        <v>3088.62</v>
      </c>
      <c r="J105" s="68"/>
      <c r="K105" s="73" t="s">
        <v>812</v>
      </c>
      <c r="L105" s="475"/>
      <c r="M105" s="309"/>
    </row>
    <row r="106" spans="1:13" s="8" customFormat="1" ht="22.9" customHeight="1" thickBot="1" x14ac:dyDescent="0.4">
      <c r="A106" s="207">
        <v>1324</v>
      </c>
      <c r="B106" s="30" t="s">
        <v>102</v>
      </c>
      <c r="C106" s="33" t="s">
        <v>79</v>
      </c>
      <c r="D106" s="30"/>
      <c r="E106" s="30" t="s">
        <v>92</v>
      </c>
      <c r="F106" s="27" t="s">
        <v>9</v>
      </c>
      <c r="G106" s="31">
        <v>3882.91</v>
      </c>
      <c r="H106" s="31"/>
      <c r="I106" s="58">
        <v>3882.91</v>
      </c>
      <c r="J106" s="68"/>
      <c r="K106" s="73" t="s">
        <v>812</v>
      </c>
      <c r="L106" s="475"/>
      <c r="M106" s="309"/>
    </row>
    <row r="107" spans="1:13" s="8" customFormat="1" ht="22.9" customHeight="1" thickBot="1" x14ac:dyDescent="0.4">
      <c r="A107" s="207">
        <v>1324</v>
      </c>
      <c r="B107" s="30" t="s">
        <v>103</v>
      </c>
      <c r="C107" s="33" t="s">
        <v>79</v>
      </c>
      <c r="D107" s="30"/>
      <c r="E107" s="30" t="s">
        <v>104</v>
      </c>
      <c r="F107" s="27" t="s">
        <v>9</v>
      </c>
      <c r="G107" s="31">
        <v>3435.74</v>
      </c>
      <c r="H107" s="31"/>
      <c r="I107" s="58">
        <v>3435.74</v>
      </c>
      <c r="J107" s="68"/>
      <c r="K107" s="73" t="s">
        <v>812</v>
      </c>
      <c r="L107" s="475"/>
      <c r="M107" s="309"/>
    </row>
    <row r="108" spans="1:13" s="8" customFormat="1" ht="22.9" customHeight="1" thickBot="1" x14ac:dyDescent="0.4">
      <c r="A108" s="207">
        <v>1324</v>
      </c>
      <c r="B108" s="30" t="s">
        <v>105</v>
      </c>
      <c r="C108" s="33" t="s">
        <v>79</v>
      </c>
      <c r="D108" s="30"/>
      <c r="E108" s="30" t="s">
        <v>96</v>
      </c>
      <c r="F108" s="27" t="s">
        <v>9</v>
      </c>
      <c r="G108" s="31">
        <v>4643.3900000000003</v>
      </c>
      <c r="H108" s="31"/>
      <c r="I108" s="58">
        <v>4643.3900000000003</v>
      </c>
      <c r="J108" s="68"/>
      <c r="K108" s="73" t="s">
        <v>812</v>
      </c>
      <c r="L108" s="475"/>
      <c r="M108" s="309"/>
    </row>
    <row r="109" spans="1:13" s="8" customFormat="1" ht="22.9" customHeight="1" thickBot="1" x14ac:dyDescent="0.4">
      <c r="A109" s="207">
        <v>1324</v>
      </c>
      <c r="B109" s="30" t="s">
        <v>106</v>
      </c>
      <c r="C109" s="33" t="s">
        <v>79</v>
      </c>
      <c r="D109" s="30"/>
      <c r="E109" s="30" t="s">
        <v>46</v>
      </c>
      <c r="F109" s="27" t="s">
        <v>9</v>
      </c>
      <c r="G109" s="31">
        <v>4477.5200000000004</v>
      </c>
      <c r="H109" s="31"/>
      <c r="I109" s="58">
        <v>4477.5200000000004</v>
      </c>
      <c r="J109" s="68"/>
      <c r="K109" s="73" t="s">
        <v>812</v>
      </c>
      <c r="L109" s="475"/>
      <c r="M109" s="309"/>
    </row>
    <row r="110" spans="1:13" s="8" customFormat="1" ht="22.9" customHeight="1" thickBot="1" x14ac:dyDescent="0.4">
      <c r="A110" s="207">
        <v>1324</v>
      </c>
      <c r="B110" s="30" t="s">
        <v>107</v>
      </c>
      <c r="C110" s="33" t="s">
        <v>79</v>
      </c>
      <c r="D110" s="30"/>
      <c r="E110" s="30" t="s">
        <v>108</v>
      </c>
      <c r="F110" s="27" t="s">
        <v>9</v>
      </c>
      <c r="G110" s="31">
        <v>698.4</v>
      </c>
      <c r="H110" s="31"/>
      <c r="I110" s="58">
        <v>698.4</v>
      </c>
      <c r="J110" s="68"/>
      <c r="K110" s="73" t="s">
        <v>812</v>
      </c>
      <c r="L110" s="475"/>
      <c r="M110" s="309"/>
    </row>
    <row r="111" spans="1:13" s="8" customFormat="1" ht="22.9" customHeight="1" thickBot="1" x14ac:dyDescent="0.4">
      <c r="A111" s="207">
        <v>1324</v>
      </c>
      <c r="B111" s="30" t="s">
        <v>109</v>
      </c>
      <c r="C111" s="33" t="s">
        <v>79</v>
      </c>
      <c r="D111" s="30"/>
      <c r="E111" s="30" t="s">
        <v>110</v>
      </c>
      <c r="F111" s="27" t="s">
        <v>9</v>
      </c>
      <c r="G111" s="31">
        <v>4571.6099999999997</v>
      </c>
      <c r="H111" s="31"/>
      <c r="I111" s="58">
        <v>4571.6099999999997</v>
      </c>
      <c r="J111" s="68"/>
      <c r="K111" s="73" t="s">
        <v>812</v>
      </c>
      <c r="L111" s="475"/>
      <c r="M111" s="309"/>
    </row>
    <row r="112" spans="1:13" s="8" customFormat="1" ht="22.9" customHeight="1" thickBot="1" x14ac:dyDescent="0.4">
      <c r="A112" s="207">
        <v>1324</v>
      </c>
      <c r="B112" s="30" t="s">
        <v>111</v>
      </c>
      <c r="C112" s="33" t="s">
        <v>79</v>
      </c>
      <c r="D112" s="30" t="s">
        <v>112</v>
      </c>
      <c r="E112" s="30" t="s">
        <v>113</v>
      </c>
      <c r="F112" s="27" t="s">
        <v>16</v>
      </c>
      <c r="G112" s="31">
        <v>28.81</v>
      </c>
      <c r="H112" s="31"/>
      <c r="I112" s="58">
        <v>28.81</v>
      </c>
      <c r="J112" s="68"/>
      <c r="K112" s="73" t="s">
        <v>812</v>
      </c>
      <c r="L112" s="475"/>
      <c r="M112" s="354" t="s">
        <v>1396</v>
      </c>
    </row>
    <row r="113" spans="1:13" s="8" customFormat="1" ht="22.9" customHeight="1" thickBot="1" x14ac:dyDescent="0.4">
      <c r="A113" s="207">
        <v>1324</v>
      </c>
      <c r="B113" s="30" t="s">
        <v>114</v>
      </c>
      <c r="C113" s="33" t="s">
        <v>79</v>
      </c>
      <c r="D113" s="30" t="s">
        <v>115</v>
      </c>
      <c r="E113" s="30" t="s">
        <v>24</v>
      </c>
      <c r="F113" s="27" t="s">
        <v>16</v>
      </c>
      <c r="G113" s="31">
        <v>198.63</v>
      </c>
      <c r="H113" s="31">
        <f>18.63-0.07</f>
        <v>18.559999999999999</v>
      </c>
      <c r="I113" s="58">
        <f>G113-H113</f>
        <v>180.07</v>
      </c>
      <c r="J113" s="68"/>
      <c r="K113" s="73" t="s">
        <v>812</v>
      </c>
      <c r="L113" s="475"/>
      <c r="M113" s="309"/>
    </row>
    <row r="114" spans="1:13" s="8" customFormat="1" ht="22.9" customHeight="1" thickBot="1" x14ac:dyDescent="0.4">
      <c r="A114" s="207">
        <v>1324</v>
      </c>
      <c r="B114" s="30" t="s">
        <v>116</v>
      </c>
      <c r="C114" s="33" t="s">
        <v>79</v>
      </c>
      <c r="D114" s="30" t="s">
        <v>117</v>
      </c>
      <c r="E114" s="30" t="s">
        <v>118</v>
      </c>
      <c r="F114" s="27" t="s">
        <v>16</v>
      </c>
      <c r="G114" s="31">
        <v>105.29</v>
      </c>
      <c r="H114" s="31"/>
      <c r="I114" s="58">
        <v>105.29</v>
      </c>
      <c r="J114" s="68"/>
      <c r="K114" s="73" t="s">
        <v>812</v>
      </c>
      <c r="L114" s="475"/>
      <c r="M114" s="309"/>
    </row>
    <row r="115" spans="1:13" s="8" customFormat="1" ht="22.9" customHeight="1" thickBot="1" x14ac:dyDescent="0.4">
      <c r="A115" s="207">
        <v>1324</v>
      </c>
      <c r="B115" s="30" t="s">
        <v>119</v>
      </c>
      <c r="C115" s="33" t="s">
        <v>79</v>
      </c>
      <c r="D115" s="30" t="s">
        <v>14</v>
      </c>
      <c r="E115" s="30" t="s">
        <v>15</v>
      </c>
      <c r="F115" s="27" t="s">
        <v>16</v>
      </c>
      <c r="G115" s="31">
        <v>528.63</v>
      </c>
      <c r="H115" s="31">
        <v>28.63</v>
      </c>
      <c r="I115" s="58">
        <v>500</v>
      </c>
      <c r="J115" s="68"/>
      <c r="K115" s="73" t="s">
        <v>812</v>
      </c>
      <c r="L115" s="475"/>
      <c r="M115" s="309"/>
    </row>
    <row r="116" spans="1:13" s="8" customFormat="1" ht="22.9" customHeight="1" thickBot="1" x14ac:dyDescent="0.4">
      <c r="A116" s="207">
        <v>1324</v>
      </c>
      <c r="B116" s="30" t="s">
        <v>120</v>
      </c>
      <c r="C116" s="33" t="s">
        <v>79</v>
      </c>
      <c r="D116" s="30" t="s">
        <v>14</v>
      </c>
      <c r="E116" s="30" t="s">
        <v>15</v>
      </c>
      <c r="F116" s="27" t="s">
        <v>16</v>
      </c>
      <c r="G116" s="31">
        <v>40.26</v>
      </c>
      <c r="H116" s="31"/>
      <c r="I116" s="58">
        <v>40.26</v>
      </c>
      <c r="J116" s="68"/>
      <c r="K116" s="73" t="s">
        <v>812</v>
      </c>
      <c r="L116" s="475"/>
      <c r="M116" s="309"/>
    </row>
    <row r="117" spans="1:13" s="8" customFormat="1" ht="22.9" customHeight="1" thickBot="1" x14ac:dyDescent="0.4">
      <c r="A117" s="207">
        <v>1324</v>
      </c>
      <c r="B117" s="30" t="s">
        <v>121</v>
      </c>
      <c r="C117" s="33" t="s">
        <v>79</v>
      </c>
      <c r="D117" s="30" t="s">
        <v>19</v>
      </c>
      <c r="E117" s="30" t="s">
        <v>113</v>
      </c>
      <c r="F117" s="27" t="s">
        <v>16</v>
      </c>
      <c r="G117" s="31">
        <v>1135.1079999999999</v>
      </c>
      <c r="H117" s="31"/>
      <c r="I117" s="58">
        <v>1135.1079999999999</v>
      </c>
      <c r="J117" s="68"/>
      <c r="K117" s="73" t="s">
        <v>812</v>
      </c>
      <c r="L117" s="475"/>
      <c r="M117" s="309"/>
    </row>
    <row r="118" spans="1:13" s="8" customFormat="1" ht="22.9" customHeight="1" thickBot="1" x14ac:dyDescent="0.4">
      <c r="A118" s="199">
        <v>1324</v>
      </c>
      <c r="B118" s="30" t="s">
        <v>122</v>
      </c>
      <c r="C118" s="33" t="s">
        <v>79</v>
      </c>
      <c r="D118" s="30" t="s">
        <v>19</v>
      </c>
      <c r="E118" s="30" t="s">
        <v>113</v>
      </c>
      <c r="F118" s="27" t="s">
        <v>16</v>
      </c>
      <c r="G118" s="31">
        <v>274.63</v>
      </c>
      <c r="H118" s="31"/>
      <c r="I118" s="58">
        <v>274.63</v>
      </c>
      <c r="J118" s="72"/>
      <c r="K118" s="73" t="s">
        <v>812</v>
      </c>
      <c r="L118" s="476"/>
      <c r="M118" s="309"/>
    </row>
    <row r="119" spans="1:13" s="8" customFormat="1" ht="22.9" customHeight="1" x14ac:dyDescent="0.35">
      <c r="A119" s="199">
        <v>1324</v>
      </c>
      <c r="B119" s="30"/>
      <c r="C119" s="33" t="s">
        <v>79</v>
      </c>
      <c r="D119" s="30"/>
      <c r="E119" s="30"/>
      <c r="F119" s="27" t="s">
        <v>1084</v>
      </c>
      <c r="G119" s="31">
        <f>5314+2098.21</f>
        <v>7412.21</v>
      </c>
      <c r="H119" s="31"/>
      <c r="I119" s="58">
        <f>G119-H119</f>
        <v>7412.21</v>
      </c>
      <c r="J119" s="68"/>
      <c r="K119" s="110"/>
      <c r="L119" s="53" t="s">
        <v>1088</v>
      </c>
      <c r="M119" s="309"/>
    </row>
    <row r="120" spans="1:13" s="8" customFormat="1" ht="22.9" customHeight="1" x14ac:dyDescent="0.35">
      <c r="A120" s="19"/>
      <c r="B120" s="53"/>
      <c r="C120" s="33" t="s">
        <v>79</v>
      </c>
      <c r="D120" s="53"/>
      <c r="E120" s="53"/>
      <c r="F120" s="53"/>
      <c r="G120" s="75"/>
      <c r="H120" s="54" t="s">
        <v>782</v>
      </c>
      <c r="I120" s="190">
        <f>SUM(I95:I119)</f>
        <v>137476.83799999999</v>
      </c>
      <c r="J120" s="68"/>
      <c r="K120" s="68"/>
      <c r="L120" s="53"/>
      <c r="M120" s="309"/>
    </row>
    <row r="121" spans="1:13" s="8" customFormat="1" ht="22.9" customHeight="1" thickBot="1" x14ac:dyDescent="0.4">
      <c r="A121" s="199">
        <v>1336</v>
      </c>
      <c r="B121" s="21" t="s">
        <v>13</v>
      </c>
      <c r="C121" s="21" t="s">
        <v>11</v>
      </c>
      <c r="D121" s="21" t="s">
        <v>14</v>
      </c>
      <c r="E121" s="21" t="s">
        <v>15</v>
      </c>
      <c r="F121" s="21" t="s">
        <v>16</v>
      </c>
      <c r="G121" s="22">
        <v>776.21</v>
      </c>
      <c r="H121" s="22">
        <f>520+225.22+30.99</f>
        <v>776.21</v>
      </c>
      <c r="I121" s="42">
        <f t="shared" ref="I121:I143" si="3">G121-H121</f>
        <v>0</v>
      </c>
      <c r="J121" s="68"/>
      <c r="K121" s="73" t="s">
        <v>812</v>
      </c>
      <c r="L121" s="474" t="s">
        <v>1635</v>
      </c>
      <c r="M121" s="309" t="s">
        <v>1005</v>
      </c>
    </row>
    <row r="122" spans="1:13" s="8" customFormat="1" ht="22.9" customHeight="1" thickBot="1" x14ac:dyDescent="0.4">
      <c r="A122" s="199">
        <v>1336</v>
      </c>
      <c r="B122" s="21" t="s">
        <v>17</v>
      </c>
      <c r="C122" s="21" t="s">
        <v>11</v>
      </c>
      <c r="D122" s="21" t="s">
        <v>14</v>
      </c>
      <c r="E122" s="21" t="s">
        <v>15</v>
      </c>
      <c r="F122" s="21" t="s">
        <v>16</v>
      </c>
      <c r="G122" s="22">
        <v>7.37</v>
      </c>
      <c r="H122" s="22">
        <v>7.37</v>
      </c>
      <c r="I122" s="42">
        <f t="shared" si="3"/>
        <v>0</v>
      </c>
      <c r="J122" s="68"/>
      <c r="K122" s="73" t="s">
        <v>812</v>
      </c>
      <c r="L122" s="475"/>
      <c r="M122" s="309" t="s">
        <v>1082</v>
      </c>
    </row>
    <row r="123" spans="1:13" s="8" customFormat="1" ht="22.9" customHeight="1" thickBot="1" x14ac:dyDescent="0.4">
      <c r="A123" s="199">
        <v>1336</v>
      </c>
      <c r="B123" s="21" t="s">
        <v>18</v>
      </c>
      <c r="C123" s="21" t="s">
        <v>11</v>
      </c>
      <c r="D123" s="21" t="s">
        <v>19</v>
      </c>
      <c r="E123" s="21" t="s">
        <v>20</v>
      </c>
      <c r="F123" s="21" t="s">
        <v>16</v>
      </c>
      <c r="G123" s="22">
        <v>955.83</v>
      </c>
      <c r="H123" s="22">
        <f>221.64+253.96</f>
        <v>475.6</v>
      </c>
      <c r="I123" s="42">
        <f t="shared" si="3"/>
        <v>480.23</v>
      </c>
      <c r="J123" s="68"/>
      <c r="K123" s="73" t="s">
        <v>812</v>
      </c>
      <c r="L123" s="475"/>
      <c r="M123" s="309" t="s">
        <v>1393</v>
      </c>
    </row>
    <row r="124" spans="1:13" s="8" customFormat="1" ht="22.9" customHeight="1" thickBot="1" x14ac:dyDescent="0.4">
      <c r="A124" s="199">
        <v>1336</v>
      </c>
      <c r="B124" s="21" t="s">
        <v>21</v>
      </c>
      <c r="C124" s="21" t="s">
        <v>11</v>
      </c>
      <c r="D124" s="21" t="s">
        <v>19</v>
      </c>
      <c r="E124" s="21" t="s">
        <v>20</v>
      </c>
      <c r="F124" s="21" t="s">
        <v>16</v>
      </c>
      <c r="G124" s="22">
        <v>32.770000000000003</v>
      </c>
      <c r="H124" s="22"/>
      <c r="I124" s="42">
        <f t="shared" si="3"/>
        <v>32.770000000000003</v>
      </c>
      <c r="J124" s="68"/>
      <c r="K124" s="73" t="s">
        <v>812</v>
      </c>
      <c r="L124" s="475"/>
      <c r="M124" s="309" t="s">
        <v>1652</v>
      </c>
    </row>
    <row r="125" spans="1:13" s="8" customFormat="1" ht="22.9" customHeight="1" thickBot="1" x14ac:dyDescent="0.4">
      <c r="A125" s="199">
        <v>1336</v>
      </c>
      <c r="B125" s="21" t="s">
        <v>10</v>
      </c>
      <c r="C125" s="21" t="s">
        <v>11</v>
      </c>
      <c r="D125" s="21" t="s">
        <v>19</v>
      </c>
      <c r="E125" s="21" t="s">
        <v>12</v>
      </c>
      <c r="F125" s="21" t="s">
        <v>9</v>
      </c>
      <c r="G125" s="22">
        <v>1113.56</v>
      </c>
      <c r="H125" s="22"/>
      <c r="I125" s="42">
        <f t="shared" si="3"/>
        <v>1113.56</v>
      </c>
      <c r="J125" s="72"/>
      <c r="K125" s="73" t="s">
        <v>812</v>
      </c>
      <c r="L125" s="475"/>
      <c r="M125" s="309" t="s">
        <v>1718</v>
      </c>
    </row>
    <row r="126" spans="1:13" s="8" customFormat="1" ht="22.9" customHeight="1" thickBot="1" x14ac:dyDescent="0.4">
      <c r="A126" s="78">
        <v>1336</v>
      </c>
      <c r="B126" s="21" t="s">
        <v>446</v>
      </c>
      <c r="C126" s="21" t="s">
        <v>11</v>
      </c>
      <c r="D126" s="21" t="s">
        <v>429</v>
      </c>
      <c r="E126" s="21" t="s">
        <v>430</v>
      </c>
      <c r="F126" s="21" t="s">
        <v>16</v>
      </c>
      <c r="G126" s="22">
        <v>35.6</v>
      </c>
      <c r="H126" s="22"/>
      <c r="I126" s="42">
        <f t="shared" si="3"/>
        <v>35.6</v>
      </c>
      <c r="J126" s="68"/>
      <c r="K126" s="73" t="s">
        <v>813</v>
      </c>
      <c r="L126" s="475"/>
      <c r="M126" s="309"/>
    </row>
    <row r="127" spans="1:13" s="8" customFormat="1" ht="22.9" customHeight="1" thickBot="1" x14ac:dyDescent="0.4">
      <c r="A127" s="78">
        <v>1336</v>
      </c>
      <c r="B127" s="21" t="s">
        <v>448</v>
      </c>
      <c r="C127" s="21" t="s">
        <v>11</v>
      </c>
      <c r="D127" s="21" t="s">
        <v>429</v>
      </c>
      <c r="E127" s="21" t="s">
        <v>430</v>
      </c>
      <c r="F127" s="21" t="s">
        <v>16</v>
      </c>
      <c r="G127" s="22">
        <v>213.38</v>
      </c>
      <c r="H127" s="22"/>
      <c r="I127" s="42">
        <f t="shared" si="3"/>
        <v>213.38</v>
      </c>
      <c r="J127" s="68"/>
      <c r="K127" s="73" t="s">
        <v>813</v>
      </c>
      <c r="L127" s="475"/>
      <c r="M127" s="309"/>
    </row>
    <row r="128" spans="1:13" s="8" customFormat="1" ht="22.9" customHeight="1" thickBot="1" x14ac:dyDescent="0.4">
      <c r="A128" s="78">
        <v>1336</v>
      </c>
      <c r="B128" s="21" t="s">
        <v>449</v>
      </c>
      <c r="C128" s="21" t="s">
        <v>11</v>
      </c>
      <c r="D128" s="21" t="s">
        <v>231</v>
      </c>
      <c r="E128" s="21" t="s">
        <v>232</v>
      </c>
      <c r="F128" s="21" t="s">
        <v>16</v>
      </c>
      <c r="G128" s="22">
        <v>174.08</v>
      </c>
      <c r="H128" s="22"/>
      <c r="I128" s="42">
        <f t="shared" si="3"/>
        <v>174.08</v>
      </c>
      <c r="J128" s="68"/>
      <c r="K128" s="73" t="s">
        <v>813</v>
      </c>
      <c r="L128" s="475"/>
      <c r="M128" s="309"/>
    </row>
    <row r="129" spans="1:13" s="8" customFormat="1" ht="22.9" customHeight="1" thickBot="1" x14ac:dyDescent="0.4">
      <c r="A129" s="78">
        <v>1336</v>
      </c>
      <c r="B129" s="21" t="s">
        <v>450</v>
      </c>
      <c r="C129" s="21" t="s">
        <v>11</v>
      </c>
      <c r="D129" s="21" t="s">
        <v>231</v>
      </c>
      <c r="E129" s="21" t="s">
        <v>232</v>
      </c>
      <c r="F129" s="21" t="s">
        <v>16</v>
      </c>
      <c r="G129" s="22">
        <v>48.83</v>
      </c>
      <c r="H129" s="22"/>
      <c r="I129" s="42">
        <f t="shared" si="3"/>
        <v>48.83</v>
      </c>
      <c r="J129" s="72"/>
      <c r="K129" s="73" t="s">
        <v>813</v>
      </c>
      <c r="L129" s="475"/>
      <c r="M129" s="309"/>
    </row>
    <row r="130" spans="1:13" s="8" customFormat="1" ht="22.9" customHeight="1" thickBot="1" x14ac:dyDescent="0.4">
      <c r="A130" s="78">
        <v>1336</v>
      </c>
      <c r="B130" s="21" t="s">
        <v>216</v>
      </c>
      <c r="C130" s="21" t="s">
        <v>11</v>
      </c>
      <c r="D130" s="21" t="s">
        <v>217</v>
      </c>
      <c r="E130" s="21" t="s">
        <v>218</v>
      </c>
      <c r="F130" s="21" t="s">
        <v>16</v>
      </c>
      <c r="G130" s="22">
        <v>328.26</v>
      </c>
      <c r="H130" s="22"/>
      <c r="I130" s="42">
        <f t="shared" si="3"/>
        <v>328.26</v>
      </c>
      <c r="J130" s="68"/>
      <c r="K130" s="73" t="s">
        <v>815</v>
      </c>
      <c r="L130" s="475"/>
      <c r="M130" s="309"/>
    </row>
    <row r="131" spans="1:13" s="8" customFormat="1" ht="22.9" customHeight="1" thickBot="1" x14ac:dyDescent="0.4">
      <c r="A131" s="78">
        <v>1336</v>
      </c>
      <c r="B131" s="21" t="s">
        <v>219</v>
      </c>
      <c r="C131" s="21" t="s">
        <v>11</v>
      </c>
      <c r="D131" s="21" t="s">
        <v>217</v>
      </c>
      <c r="E131" s="21" t="s">
        <v>220</v>
      </c>
      <c r="F131" s="21" t="s">
        <v>16</v>
      </c>
      <c r="G131" s="22">
        <v>1.1399999999999999</v>
      </c>
      <c r="H131" s="22"/>
      <c r="I131" s="42">
        <f t="shared" si="3"/>
        <v>1.1399999999999999</v>
      </c>
      <c r="J131" s="72"/>
      <c r="K131" s="73" t="s">
        <v>815</v>
      </c>
      <c r="L131" s="475"/>
      <c r="M131" s="309"/>
    </row>
    <row r="132" spans="1:13" s="8" customFormat="1" ht="22.9" customHeight="1" thickBot="1" x14ac:dyDescent="0.4">
      <c r="A132" s="78">
        <v>1336</v>
      </c>
      <c r="B132" s="21" t="s">
        <v>451</v>
      </c>
      <c r="C132" s="21" t="s">
        <v>11</v>
      </c>
      <c r="D132" s="21" t="s">
        <v>452</v>
      </c>
      <c r="E132" s="21" t="s">
        <v>453</v>
      </c>
      <c r="F132" s="21" t="s">
        <v>25</v>
      </c>
      <c r="G132" s="22">
        <v>2451.44</v>
      </c>
      <c r="H132" s="22"/>
      <c r="I132" s="42">
        <f t="shared" si="3"/>
        <v>2451.44</v>
      </c>
      <c r="J132" s="68"/>
      <c r="K132" s="73" t="s">
        <v>813</v>
      </c>
      <c r="L132" s="475"/>
      <c r="M132" s="309"/>
    </row>
    <row r="133" spans="1:13" s="8" customFormat="1" ht="22.9" customHeight="1" thickBot="1" x14ac:dyDescent="0.4">
      <c r="A133" s="78">
        <v>1336</v>
      </c>
      <c r="B133" s="21" t="s">
        <v>454</v>
      </c>
      <c r="C133" s="21" t="s">
        <v>11</v>
      </c>
      <c r="D133" s="21" t="s">
        <v>453</v>
      </c>
      <c r="E133" s="21" t="s">
        <v>455</v>
      </c>
      <c r="F133" s="21" t="s">
        <v>25</v>
      </c>
      <c r="G133" s="22">
        <v>1937.81</v>
      </c>
      <c r="H133" s="22"/>
      <c r="I133" s="42">
        <f t="shared" si="3"/>
        <v>1937.81</v>
      </c>
      <c r="J133" s="68"/>
      <c r="K133" s="73" t="s">
        <v>813</v>
      </c>
      <c r="L133" s="475"/>
      <c r="M133" s="309"/>
    </row>
    <row r="134" spans="1:13" s="8" customFormat="1" ht="22.9" customHeight="1" thickBot="1" x14ac:dyDescent="0.4">
      <c r="A134" s="78">
        <v>1336</v>
      </c>
      <c r="B134" s="21" t="s">
        <v>456</v>
      </c>
      <c r="C134" s="21" t="s">
        <v>11</v>
      </c>
      <c r="D134" s="21" t="s">
        <v>457</v>
      </c>
      <c r="E134" s="21" t="s">
        <v>458</v>
      </c>
      <c r="F134" s="21" t="s">
        <v>25</v>
      </c>
      <c r="G134" s="22">
        <v>7223.69</v>
      </c>
      <c r="H134" s="22">
        <f>3223.1+1000+260+2740.59</f>
        <v>7223.6900000000005</v>
      </c>
      <c r="I134" s="42">
        <f t="shared" si="3"/>
        <v>0</v>
      </c>
      <c r="J134" s="68"/>
      <c r="K134" s="73" t="s">
        <v>813</v>
      </c>
      <c r="L134" s="475"/>
      <c r="M134" s="309"/>
    </row>
    <row r="135" spans="1:13" s="8" customFormat="1" ht="22.9" customHeight="1" thickBot="1" x14ac:dyDescent="0.4">
      <c r="A135" s="78">
        <v>1336</v>
      </c>
      <c r="B135" s="21" t="s">
        <v>459</v>
      </c>
      <c r="C135" s="21" t="s">
        <v>11</v>
      </c>
      <c r="D135" s="21" t="s">
        <v>458</v>
      </c>
      <c r="E135" s="21" t="s">
        <v>460</v>
      </c>
      <c r="F135" s="21" t="s">
        <v>25</v>
      </c>
      <c r="G135" s="22">
        <v>4162.2</v>
      </c>
      <c r="H135" s="22"/>
      <c r="I135" s="42">
        <f t="shared" si="3"/>
        <v>4162.2</v>
      </c>
      <c r="J135" s="68"/>
      <c r="K135" s="73" t="s">
        <v>813</v>
      </c>
      <c r="L135" s="475"/>
      <c r="M135" s="309"/>
    </row>
    <row r="136" spans="1:13" s="8" customFormat="1" ht="22.9" customHeight="1" thickBot="1" x14ac:dyDescent="0.4">
      <c r="A136" s="78">
        <v>1336</v>
      </c>
      <c r="B136" s="21" t="s">
        <v>461</v>
      </c>
      <c r="C136" s="21" t="s">
        <v>11</v>
      </c>
      <c r="D136" s="21" t="s">
        <v>460</v>
      </c>
      <c r="E136" s="21" t="s">
        <v>462</v>
      </c>
      <c r="F136" s="21" t="s">
        <v>25</v>
      </c>
      <c r="G136" s="22">
        <v>2476.75</v>
      </c>
      <c r="H136" s="22"/>
      <c r="I136" s="42">
        <f t="shared" si="3"/>
        <v>2476.75</v>
      </c>
      <c r="J136" s="68"/>
      <c r="K136" s="73" t="s">
        <v>813</v>
      </c>
      <c r="L136" s="475"/>
      <c r="M136" s="309"/>
    </row>
    <row r="137" spans="1:13" s="8" customFormat="1" ht="22.9" customHeight="1" thickBot="1" x14ac:dyDescent="0.4">
      <c r="A137" s="78">
        <v>1336</v>
      </c>
      <c r="B137" s="21" t="s">
        <v>463</v>
      </c>
      <c r="C137" s="21" t="s">
        <v>11</v>
      </c>
      <c r="D137" s="21" t="s">
        <v>460</v>
      </c>
      <c r="E137" s="21" t="s">
        <v>462</v>
      </c>
      <c r="F137" s="21" t="s">
        <v>9</v>
      </c>
      <c r="G137" s="22">
        <v>1809.05</v>
      </c>
      <c r="H137" s="22"/>
      <c r="I137" s="42">
        <f t="shared" si="3"/>
        <v>1809.05</v>
      </c>
      <c r="J137" s="68"/>
      <c r="K137" s="73" t="s">
        <v>813</v>
      </c>
      <c r="L137" s="475"/>
      <c r="M137" s="309"/>
    </row>
    <row r="138" spans="1:13" s="8" customFormat="1" ht="22.9" customHeight="1" thickBot="1" x14ac:dyDescent="0.4">
      <c r="A138" s="78">
        <v>1336</v>
      </c>
      <c r="B138" s="21" t="s">
        <v>464</v>
      </c>
      <c r="C138" s="21" t="s">
        <v>11</v>
      </c>
      <c r="D138" s="21" t="s">
        <v>462</v>
      </c>
      <c r="E138" s="21" t="s">
        <v>465</v>
      </c>
      <c r="F138" s="21" t="s">
        <v>9</v>
      </c>
      <c r="G138" s="22">
        <v>1927.39</v>
      </c>
      <c r="H138" s="22"/>
      <c r="I138" s="42">
        <f t="shared" si="3"/>
        <v>1927.39</v>
      </c>
      <c r="J138" s="68"/>
      <c r="K138" s="73" t="s">
        <v>813</v>
      </c>
      <c r="L138" s="475"/>
      <c r="M138" s="309"/>
    </row>
    <row r="139" spans="1:13" s="8" customFormat="1" ht="22.9" customHeight="1" thickBot="1" x14ac:dyDescent="0.4">
      <c r="A139" s="78">
        <v>1336</v>
      </c>
      <c r="B139" s="34" t="s">
        <v>466</v>
      </c>
      <c r="C139" s="21" t="s">
        <v>11</v>
      </c>
      <c r="D139" s="34" t="s">
        <v>465</v>
      </c>
      <c r="E139" s="34" t="s">
        <v>467</v>
      </c>
      <c r="F139" s="21" t="s">
        <v>9</v>
      </c>
      <c r="G139" s="36">
        <v>786.67</v>
      </c>
      <c r="H139" s="36"/>
      <c r="I139" s="42">
        <f t="shared" si="3"/>
        <v>786.67</v>
      </c>
      <c r="J139" s="68"/>
      <c r="K139" s="73" t="s">
        <v>813</v>
      </c>
      <c r="L139" s="475"/>
      <c r="M139" s="309"/>
    </row>
    <row r="140" spans="1:13" s="8" customFormat="1" ht="22.9" customHeight="1" thickBot="1" x14ac:dyDescent="0.4">
      <c r="A140" s="78">
        <v>1336</v>
      </c>
      <c r="B140" s="34" t="s">
        <v>468</v>
      </c>
      <c r="C140" s="21" t="s">
        <v>11</v>
      </c>
      <c r="D140" s="34" t="s">
        <v>469</v>
      </c>
      <c r="E140" s="34" t="s">
        <v>231</v>
      </c>
      <c r="F140" s="21" t="s">
        <v>9</v>
      </c>
      <c r="G140" s="36">
        <v>261</v>
      </c>
      <c r="H140" s="36"/>
      <c r="I140" s="42">
        <f t="shared" si="3"/>
        <v>261</v>
      </c>
      <c r="J140" s="68"/>
      <c r="K140" s="73" t="s">
        <v>813</v>
      </c>
      <c r="L140" s="475"/>
      <c r="M140" s="309"/>
    </row>
    <row r="141" spans="1:13" s="8" customFormat="1" ht="22.9" customHeight="1" thickBot="1" x14ac:dyDescent="0.4">
      <c r="A141" s="78">
        <v>1336</v>
      </c>
      <c r="B141" s="34" t="s">
        <v>470</v>
      </c>
      <c r="C141" s="21" t="s">
        <v>11</v>
      </c>
      <c r="D141" s="34" t="s">
        <v>458</v>
      </c>
      <c r="E141" s="34" t="s">
        <v>460</v>
      </c>
      <c r="F141" s="21" t="s">
        <v>9</v>
      </c>
      <c r="G141" s="36">
        <v>3345.53</v>
      </c>
      <c r="H141" s="36"/>
      <c r="I141" s="42">
        <f t="shared" si="3"/>
        <v>3345.53</v>
      </c>
      <c r="J141" s="72"/>
      <c r="K141" s="73" t="s">
        <v>813</v>
      </c>
      <c r="L141" s="475"/>
      <c r="M141" s="309"/>
    </row>
    <row r="142" spans="1:13" s="8" customFormat="1" ht="22.9" customHeight="1" thickBot="1" x14ac:dyDescent="0.4">
      <c r="A142" s="199">
        <v>1336</v>
      </c>
      <c r="B142" s="21" t="s">
        <v>502</v>
      </c>
      <c r="C142" s="21" t="s">
        <v>11</v>
      </c>
      <c r="D142" s="21" t="s">
        <v>503</v>
      </c>
      <c r="E142" s="21" t="s">
        <v>504</v>
      </c>
      <c r="F142" s="21" t="s">
        <v>25</v>
      </c>
      <c r="G142" s="22">
        <v>10883.2</v>
      </c>
      <c r="H142" s="22">
        <f>500+4603.24+294.54+299+274.83+283.13+248.66+260-2740.59</f>
        <v>4022.8099999999995</v>
      </c>
      <c r="I142" s="42">
        <f t="shared" si="3"/>
        <v>6860.3900000000012</v>
      </c>
      <c r="J142" s="68"/>
      <c r="K142" s="73" t="s">
        <v>816</v>
      </c>
      <c r="L142" s="475"/>
      <c r="M142" s="309"/>
    </row>
    <row r="143" spans="1:13" s="8" customFormat="1" ht="22.9" customHeight="1" thickBot="1" x14ac:dyDescent="0.4">
      <c r="A143" s="199">
        <v>1336</v>
      </c>
      <c r="B143" s="21" t="s">
        <v>786</v>
      </c>
      <c r="C143" s="21" t="s">
        <v>11</v>
      </c>
      <c r="D143" s="21" t="s">
        <v>505</v>
      </c>
      <c r="E143" s="21" t="s">
        <v>506</v>
      </c>
      <c r="F143" s="21" t="s">
        <v>25</v>
      </c>
      <c r="G143" s="22">
        <v>9528.56</v>
      </c>
      <c r="H143" s="22"/>
      <c r="I143" s="42">
        <f t="shared" si="3"/>
        <v>9528.56</v>
      </c>
      <c r="J143" s="72"/>
      <c r="K143" s="73" t="s">
        <v>816</v>
      </c>
      <c r="L143" s="476"/>
      <c r="M143" s="309"/>
    </row>
    <row r="144" spans="1:13" s="8" customFormat="1" ht="10.15" customHeight="1" x14ac:dyDescent="0.35">
      <c r="A144" s="19"/>
      <c r="B144" s="53"/>
      <c r="C144" s="21" t="s">
        <v>11</v>
      </c>
      <c r="D144" s="53"/>
      <c r="E144" s="53"/>
      <c r="F144" s="53"/>
      <c r="G144" s="75"/>
      <c r="H144" s="54" t="s">
        <v>782</v>
      </c>
      <c r="I144" s="190">
        <f>SUM(I121:I143)</f>
        <v>37974.639999999992</v>
      </c>
      <c r="J144" s="68"/>
      <c r="K144" s="68"/>
      <c r="L144" s="53"/>
      <c r="M144" s="309"/>
    </row>
    <row r="145" spans="1:13" s="8" customFormat="1" ht="22.9" customHeight="1" thickBot="1" x14ac:dyDescent="0.4">
      <c r="A145" s="199">
        <v>1367</v>
      </c>
      <c r="B145" s="21" t="s">
        <v>51</v>
      </c>
      <c r="C145" s="21" t="s">
        <v>52</v>
      </c>
      <c r="D145" s="21"/>
      <c r="E145" s="21" t="s">
        <v>53</v>
      </c>
      <c r="F145" s="21" t="s">
        <v>25</v>
      </c>
      <c r="G145" s="22">
        <v>7746.41</v>
      </c>
      <c r="H145" s="22">
        <f>723.67+4202.83+430.78+432.78+432.78+1523.57</f>
        <v>7746.4099999999989</v>
      </c>
      <c r="I145" s="23">
        <f t="shared" ref="I145:I158" si="4">G145-H145</f>
        <v>0</v>
      </c>
      <c r="J145" s="68"/>
      <c r="K145" s="73" t="s">
        <v>812</v>
      </c>
      <c r="L145" s="474" t="s">
        <v>1636</v>
      </c>
      <c r="M145" s="310" t="s">
        <v>832</v>
      </c>
    </row>
    <row r="146" spans="1:13" s="8" customFormat="1" ht="22.9" customHeight="1" thickBot="1" x14ac:dyDescent="0.4">
      <c r="A146" s="199">
        <v>1367</v>
      </c>
      <c r="B146" s="21" t="s">
        <v>54</v>
      </c>
      <c r="C146" s="21" t="s">
        <v>52</v>
      </c>
      <c r="D146" s="21"/>
      <c r="E146" s="21" t="s">
        <v>55</v>
      </c>
      <c r="F146" s="21" t="s">
        <v>25</v>
      </c>
      <c r="G146" s="22">
        <v>4902.1899999999996</v>
      </c>
      <c r="H146" s="22"/>
      <c r="I146" s="23">
        <f t="shared" si="4"/>
        <v>4902.1899999999996</v>
      </c>
      <c r="J146" s="68"/>
      <c r="K146" s="73" t="s">
        <v>812</v>
      </c>
      <c r="L146" s="475"/>
      <c r="M146" s="309"/>
    </row>
    <row r="147" spans="1:13" s="8" customFormat="1" ht="22.9" customHeight="1" thickBot="1" x14ac:dyDescent="0.4">
      <c r="A147" s="199">
        <v>1367</v>
      </c>
      <c r="B147" s="21" t="s">
        <v>56</v>
      </c>
      <c r="C147" s="21" t="s">
        <v>52</v>
      </c>
      <c r="D147" s="21" t="s">
        <v>57</v>
      </c>
      <c r="E147" s="21" t="s">
        <v>58</v>
      </c>
      <c r="F147" s="21" t="s">
        <v>25</v>
      </c>
      <c r="G147" s="22">
        <v>7417</v>
      </c>
      <c r="H147" s="22">
        <f>417+1640.25+1000+430.78+430.78+3498.19</f>
        <v>7417</v>
      </c>
      <c r="I147" s="23">
        <f t="shared" si="4"/>
        <v>0</v>
      </c>
      <c r="J147" s="68"/>
      <c r="K147" s="73" t="s">
        <v>812</v>
      </c>
      <c r="L147" s="475"/>
      <c r="M147" s="309" t="s">
        <v>1044</v>
      </c>
    </row>
    <row r="148" spans="1:13" s="8" customFormat="1" ht="22.9" customHeight="1" thickBot="1" x14ac:dyDescent="0.4">
      <c r="A148" s="199">
        <v>1367</v>
      </c>
      <c r="B148" s="21" t="s">
        <v>59</v>
      </c>
      <c r="C148" s="21" t="s">
        <v>52</v>
      </c>
      <c r="D148" s="21" t="s">
        <v>60</v>
      </c>
      <c r="E148" s="21" t="s">
        <v>61</v>
      </c>
      <c r="F148" s="21" t="s">
        <v>25</v>
      </c>
      <c r="G148" s="22">
        <v>11837.15</v>
      </c>
      <c r="H148" s="22">
        <f>7561.17+831.56+400.78-1523.57-3498.19+432.78+432.78+249.16+100.45</f>
        <v>4986.92</v>
      </c>
      <c r="I148" s="23">
        <f t="shared" si="4"/>
        <v>6850.23</v>
      </c>
      <c r="J148" s="68"/>
      <c r="K148" s="73" t="s">
        <v>812</v>
      </c>
      <c r="L148" s="475"/>
      <c r="M148" s="309" t="s">
        <v>1083</v>
      </c>
    </row>
    <row r="149" spans="1:13" s="8" customFormat="1" ht="22.9" customHeight="1" thickBot="1" x14ac:dyDescent="0.4">
      <c r="A149" s="199">
        <v>1367</v>
      </c>
      <c r="B149" s="21" t="s">
        <v>62</v>
      </c>
      <c r="C149" s="21" t="s">
        <v>52</v>
      </c>
      <c r="D149" s="21" t="s">
        <v>61</v>
      </c>
      <c r="E149" s="21" t="s">
        <v>63</v>
      </c>
      <c r="F149" s="21" t="s">
        <v>25</v>
      </c>
      <c r="G149" s="22">
        <v>8925.41</v>
      </c>
      <c r="H149" s="22"/>
      <c r="I149" s="23">
        <f t="shared" si="4"/>
        <v>8925.41</v>
      </c>
      <c r="J149" s="68"/>
      <c r="K149" s="73" t="s">
        <v>812</v>
      </c>
      <c r="L149" s="475"/>
      <c r="M149" s="309" t="s">
        <v>1138</v>
      </c>
    </row>
    <row r="150" spans="1:13" s="8" customFormat="1" ht="22.9" customHeight="1" thickBot="1" x14ac:dyDescent="0.4">
      <c r="A150" s="199">
        <v>1367</v>
      </c>
      <c r="B150" s="21" t="s">
        <v>64</v>
      </c>
      <c r="C150" s="21" t="s">
        <v>52</v>
      </c>
      <c r="D150" s="21" t="s">
        <v>65</v>
      </c>
      <c r="E150" s="21" t="s">
        <v>66</v>
      </c>
      <c r="F150" s="21" t="s">
        <v>25</v>
      </c>
      <c r="G150" s="22">
        <v>6729.6</v>
      </c>
      <c r="H150" s="22"/>
      <c r="I150" s="23">
        <f t="shared" si="4"/>
        <v>6729.6</v>
      </c>
      <c r="J150" s="68"/>
      <c r="K150" s="73" t="s">
        <v>812</v>
      </c>
      <c r="L150" s="475"/>
      <c r="M150" s="309" t="s">
        <v>1391</v>
      </c>
    </row>
    <row r="151" spans="1:13" s="8" customFormat="1" ht="22.9" customHeight="1" thickBot="1" x14ac:dyDescent="0.4">
      <c r="A151" s="199">
        <v>1367</v>
      </c>
      <c r="B151" s="21" t="s">
        <v>67</v>
      </c>
      <c r="C151" s="21" t="s">
        <v>52</v>
      </c>
      <c r="D151" s="21" t="s">
        <v>68</v>
      </c>
      <c r="E151" s="21" t="s">
        <v>69</v>
      </c>
      <c r="F151" s="21" t="s">
        <v>9</v>
      </c>
      <c r="G151" s="36">
        <v>3146.68</v>
      </c>
      <c r="H151" s="22">
        <f>2669.7+430.79</f>
        <v>3100.49</v>
      </c>
      <c r="I151" s="23">
        <f t="shared" si="4"/>
        <v>46.190000000000055</v>
      </c>
      <c r="J151" s="68"/>
      <c r="K151" s="73" t="s">
        <v>812</v>
      </c>
      <c r="L151" s="475"/>
      <c r="M151" s="309" t="s">
        <v>1621</v>
      </c>
    </row>
    <row r="152" spans="1:13" s="8" customFormat="1" ht="22.9" customHeight="1" thickBot="1" x14ac:dyDescent="0.4">
      <c r="A152" s="199">
        <v>1367</v>
      </c>
      <c r="B152" s="21" t="s">
        <v>70</v>
      </c>
      <c r="C152" s="21" t="s">
        <v>52</v>
      </c>
      <c r="D152" s="21" t="s">
        <v>69</v>
      </c>
      <c r="E152" s="21" t="s">
        <v>71</v>
      </c>
      <c r="F152" s="21" t="s">
        <v>9</v>
      </c>
      <c r="G152" s="36">
        <v>3252.41</v>
      </c>
      <c r="H152" s="22"/>
      <c r="I152" s="23">
        <f t="shared" si="4"/>
        <v>3252.41</v>
      </c>
      <c r="J152" s="68"/>
      <c r="K152" s="73" t="s">
        <v>812</v>
      </c>
      <c r="L152" s="475"/>
      <c r="M152" s="309" t="s">
        <v>1659</v>
      </c>
    </row>
    <row r="153" spans="1:13" s="8" customFormat="1" ht="22.9" customHeight="1" thickBot="1" x14ac:dyDescent="0.4">
      <c r="A153" s="199">
        <v>1367</v>
      </c>
      <c r="B153" s="21" t="s">
        <v>72</v>
      </c>
      <c r="C153" s="21" t="s">
        <v>52</v>
      </c>
      <c r="D153" s="21" t="s">
        <v>73</v>
      </c>
      <c r="E153" s="21" t="s">
        <v>65</v>
      </c>
      <c r="F153" s="21" t="s">
        <v>9</v>
      </c>
      <c r="G153" s="36">
        <v>2823.67</v>
      </c>
      <c r="H153" s="22"/>
      <c r="I153" s="23">
        <f t="shared" si="4"/>
        <v>2823.67</v>
      </c>
      <c r="J153" s="68"/>
      <c r="K153" s="73" t="s">
        <v>812</v>
      </c>
      <c r="L153" s="475"/>
      <c r="M153" s="309" t="s">
        <v>1673</v>
      </c>
    </row>
    <row r="154" spans="1:13" s="8" customFormat="1" ht="22.9" customHeight="1" thickBot="1" x14ac:dyDescent="0.4">
      <c r="A154" s="199">
        <v>1367</v>
      </c>
      <c r="B154" s="21" t="s">
        <v>74</v>
      </c>
      <c r="C154" s="21" t="s">
        <v>52</v>
      </c>
      <c r="D154" s="21" t="s">
        <v>65</v>
      </c>
      <c r="E154" s="21" t="s">
        <v>75</v>
      </c>
      <c r="F154" s="21" t="s">
        <v>9</v>
      </c>
      <c r="G154" s="36">
        <v>3277.63</v>
      </c>
      <c r="H154" s="22"/>
      <c r="I154" s="23">
        <f t="shared" si="4"/>
        <v>3277.63</v>
      </c>
      <c r="J154" s="68"/>
      <c r="K154" s="73" t="s">
        <v>812</v>
      </c>
      <c r="L154" s="475"/>
      <c r="M154" s="309" t="s">
        <v>1770</v>
      </c>
    </row>
    <row r="155" spans="1:13" s="8" customFormat="1" ht="22.9" customHeight="1" thickBot="1" x14ac:dyDescent="0.4">
      <c r="A155" s="199">
        <v>1367</v>
      </c>
      <c r="B155" s="21" t="s">
        <v>120</v>
      </c>
      <c r="C155" s="21" t="s">
        <v>52</v>
      </c>
      <c r="D155" s="21" t="s">
        <v>19</v>
      </c>
      <c r="E155" s="21" t="s">
        <v>20</v>
      </c>
      <c r="F155" s="21" t="s">
        <v>16</v>
      </c>
      <c r="G155" s="36">
        <v>372.7</v>
      </c>
      <c r="H155" s="22">
        <f>308.98+63.72</f>
        <v>372.70000000000005</v>
      </c>
      <c r="I155" s="23">
        <f t="shared" si="4"/>
        <v>0</v>
      </c>
      <c r="J155" s="68"/>
      <c r="K155" s="73" t="s">
        <v>812</v>
      </c>
      <c r="L155" s="475"/>
      <c r="M155" s="309" t="s">
        <v>1771</v>
      </c>
    </row>
    <row r="156" spans="1:13" s="8" customFormat="1" ht="22.9" customHeight="1" thickBot="1" x14ac:dyDescent="0.4">
      <c r="A156" s="199">
        <v>1367</v>
      </c>
      <c r="B156" s="21" t="s">
        <v>77</v>
      </c>
      <c r="C156" s="21" t="s">
        <v>52</v>
      </c>
      <c r="D156" s="21" t="s">
        <v>19</v>
      </c>
      <c r="E156" s="21" t="s">
        <v>20</v>
      </c>
      <c r="F156" s="21" t="s">
        <v>16</v>
      </c>
      <c r="G156" s="36">
        <v>83.54</v>
      </c>
      <c r="H156" s="22">
        <f>60.86</f>
        <v>60.86</v>
      </c>
      <c r="I156" s="23">
        <f t="shared" si="4"/>
        <v>22.680000000000007</v>
      </c>
      <c r="J156" s="72"/>
      <c r="K156" s="73" t="s">
        <v>812</v>
      </c>
      <c r="L156" s="475"/>
      <c r="M156" s="309" t="s">
        <v>1777</v>
      </c>
    </row>
    <row r="157" spans="1:13" s="8" customFormat="1" ht="22.9" customHeight="1" thickBot="1" x14ac:dyDescent="0.4">
      <c r="A157" s="199">
        <v>1367</v>
      </c>
      <c r="B157" s="21" t="s">
        <v>483</v>
      </c>
      <c r="C157" s="21" t="s">
        <v>484</v>
      </c>
      <c r="D157" s="21" t="s">
        <v>231</v>
      </c>
      <c r="E157" s="21" t="s">
        <v>485</v>
      </c>
      <c r="F157" s="21" t="s">
        <v>16</v>
      </c>
      <c r="G157" s="22">
        <v>368.63</v>
      </c>
      <c r="H157" s="22"/>
      <c r="I157" s="23">
        <f t="shared" si="4"/>
        <v>368.63</v>
      </c>
      <c r="J157" s="68"/>
      <c r="K157" s="73" t="s">
        <v>813</v>
      </c>
      <c r="L157" s="475"/>
      <c r="M157" s="309"/>
    </row>
    <row r="158" spans="1:13" s="8" customFormat="1" ht="22.9" customHeight="1" thickBot="1" x14ac:dyDescent="0.4">
      <c r="A158" s="199">
        <v>1367</v>
      </c>
      <c r="B158" s="21" t="s">
        <v>486</v>
      </c>
      <c r="C158" s="21" t="s">
        <v>484</v>
      </c>
      <c r="D158" s="21" t="s">
        <v>231</v>
      </c>
      <c r="E158" s="21" t="s">
        <v>232</v>
      </c>
      <c r="F158" s="21" t="s">
        <v>16</v>
      </c>
      <c r="G158" s="22">
        <v>88.17</v>
      </c>
      <c r="H158" s="22"/>
      <c r="I158" s="23">
        <f t="shared" si="4"/>
        <v>88.17</v>
      </c>
      <c r="J158" s="72"/>
      <c r="K158" s="73" t="s">
        <v>813</v>
      </c>
      <c r="L158" s="476"/>
      <c r="M158" s="309"/>
    </row>
    <row r="159" spans="1:13" s="8" customFormat="1" ht="22.9" customHeight="1" x14ac:dyDescent="0.35">
      <c r="A159" s="19"/>
      <c r="B159" s="53"/>
      <c r="C159" s="21" t="s">
        <v>484</v>
      </c>
      <c r="D159" s="53"/>
      <c r="E159" s="53"/>
      <c r="F159" s="53"/>
      <c r="G159" s="75"/>
      <c r="H159" s="54" t="s">
        <v>782</v>
      </c>
      <c r="I159" s="190">
        <f>SUM(I145:I158)</f>
        <v>37286.80999999999</v>
      </c>
      <c r="J159" s="68"/>
      <c r="K159" s="68"/>
      <c r="L159" s="53"/>
      <c r="M159" s="309"/>
    </row>
    <row r="160" spans="1:13" s="8" customFormat="1" ht="22.9" customHeight="1" thickBot="1" x14ac:dyDescent="0.4">
      <c r="A160" s="78">
        <v>1453</v>
      </c>
      <c r="B160" s="21" t="s">
        <v>221</v>
      </c>
      <c r="C160" s="21" t="s">
        <v>222</v>
      </c>
      <c r="D160" s="21" t="s">
        <v>214</v>
      </c>
      <c r="E160" s="21" t="s">
        <v>215</v>
      </c>
      <c r="F160" s="21" t="s">
        <v>16</v>
      </c>
      <c r="G160" s="22">
        <v>24.6</v>
      </c>
      <c r="H160" s="22">
        <v>24.6</v>
      </c>
      <c r="I160" s="23">
        <f t="shared" ref="I160:I171" si="5">G160-H160</f>
        <v>0</v>
      </c>
      <c r="J160" s="68"/>
      <c r="K160" s="73" t="s">
        <v>815</v>
      </c>
      <c r="L160" s="483" t="s">
        <v>1128</v>
      </c>
      <c r="M160" s="309"/>
    </row>
    <row r="161" spans="1:14" s="8" customFormat="1" ht="22.9" customHeight="1" thickBot="1" x14ac:dyDescent="0.4">
      <c r="A161" s="78">
        <v>1453</v>
      </c>
      <c r="B161" s="21" t="s">
        <v>787</v>
      </c>
      <c r="C161" s="21" t="s">
        <v>222</v>
      </c>
      <c r="D161" s="21" t="s">
        <v>788</v>
      </c>
      <c r="E161" s="21" t="s">
        <v>789</v>
      </c>
      <c r="F161" s="21" t="s">
        <v>16</v>
      </c>
      <c r="G161" s="22">
        <v>47.23</v>
      </c>
      <c r="H161" s="22">
        <v>47.23</v>
      </c>
      <c r="I161" s="23">
        <f t="shared" si="5"/>
        <v>0</v>
      </c>
      <c r="J161" s="72"/>
      <c r="K161" s="73" t="s">
        <v>815</v>
      </c>
      <c r="L161" s="484"/>
      <c r="M161" s="309"/>
    </row>
    <row r="162" spans="1:14" s="8" customFormat="1" ht="22.9" customHeight="1" thickBot="1" x14ac:dyDescent="0.4">
      <c r="A162" s="78">
        <v>1453</v>
      </c>
      <c r="B162" s="21" t="s">
        <v>507</v>
      </c>
      <c r="C162" s="21" t="s">
        <v>487</v>
      </c>
      <c r="D162" s="21" t="s">
        <v>508</v>
      </c>
      <c r="E162" s="21" t="s">
        <v>509</v>
      </c>
      <c r="F162" s="21" t="s">
        <v>9</v>
      </c>
      <c r="G162" s="22">
        <v>967.09</v>
      </c>
      <c r="H162" s="22">
        <f>928.17+38.92</f>
        <v>967.08999999999992</v>
      </c>
      <c r="I162" s="23">
        <f t="shared" si="5"/>
        <v>0</v>
      </c>
      <c r="J162" s="68"/>
      <c r="K162" s="73" t="s">
        <v>816</v>
      </c>
      <c r="L162" s="484"/>
      <c r="M162" s="309"/>
    </row>
    <row r="163" spans="1:14" s="8" customFormat="1" ht="22.9" customHeight="1" thickBot="1" x14ac:dyDescent="0.4">
      <c r="A163" s="78">
        <v>1453</v>
      </c>
      <c r="B163" s="21" t="s">
        <v>510</v>
      </c>
      <c r="C163" s="21" t="s">
        <v>487</v>
      </c>
      <c r="D163" s="21" t="s">
        <v>509</v>
      </c>
      <c r="E163" s="21" t="s">
        <v>511</v>
      </c>
      <c r="F163" s="21" t="s">
        <v>9</v>
      </c>
      <c r="G163" s="22">
        <v>870.09</v>
      </c>
      <c r="H163" s="22">
        <v>870.09</v>
      </c>
      <c r="I163" s="23">
        <f t="shared" si="5"/>
        <v>0</v>
      </c>
      <c r="J163" s="68"/>
      <c r="K163" s="73" t="s">
        <v>816</v>
      </c>
      <c r="L163" s="484"/>
      <c r="M163" s="310" t="s">
        <v>828</v>
      </c>
      <c r="N163" s="8" t="s">
        <v>1703</v>
      </c>
    </row>
    <row r="164" spans="1:14" s="8" customFormat="1" ht="22.9" customHeight="1" thickBot="1" x14ac:dyDescent="0.4">
      <c r="A164" s="78">
        <v>1453</v>
      </c>
      <c r="B164" s="21" t="s">
        <v>512</v>
      </c>
      <c r="C164" s="21" t="s">
        <v>487</v>
      </c>
      <c r="D164" s="21" t="s">
        <v>511</v>
      </c>
      <c r="E164" s="21" t="s">
        <v>513</v>
      </c>
      <c r="F164" s="21" t="s">
        <v>9</v>
      </c>
      <c r="G164" s="22">
        <v>683.85</v>
      </c>
      <c r="H164" s="22">
        <f>90.99+592.86</f>
        <v>683.85</v>
      </c>
      <c r="I164" s="23">
        <f t="shared" si="5"/>
        <v>0</v>
      </c>
      <c r="J164" s="68"/>
      <c r="K164" s="73" t="s">
        <v>816</v>
      </c>
      <c r="L164" s="484"/>
      <c r="M164" s="309" t="s">
        <v>998</v>
      </c>
      <c r="N164" s="8" t="s">
        <v>1767</v>
      </c>
    </row>
    <row r="165" spans="1:14" s="8" customFormat="1" ht="22.9" customHeight="1" thickBot="1" x14ac:dyDescent="0.4">
      <c r="A165" s="78">
        <v>1453</v>
      </c>
      <c r="B165" s="21" t="s">
        <v>514</v>
      </c>
      <c r="C165" s="21" t="s">
        <v>487</v>
      </c>
      <c r="D165" s="21" t="s">
        <v>513</v>
      </c>
      <c r="E165" s="21" t="s">
        <v>515</v>
      </c>
      <c r="F165" s="21" t="s">
        <v>9</v>
      </c>
      <c r="G165" s="22">
        <v>674.15</v>
      </c>
      <c r="H165" s="22">
        <f>258.03+416.12</f>
        <v>674.15</v>
      </c>
      <c r="I165" s="23">
        <f t="shared" si="5"/>
        <v>0</v>
      </c>
      <c r="J165" s="68"/>
      <c r="K165" s="73" t="s">
        <v>816</v>
      </c>
      <c r="L165" s="484"/>
      <c r="M165" s="309" t="s">
        <v>1010</v>
      </c>
      <c r="N165" s="8" t="s">
        <v>1773</v>
      </c>
    </row>
    <row r="166" spans="1:14" s="8" customFormat="1" ht="22.9" customHeight="1" thickBot="1" x14ac:dyDescent="0.4">
      <c r="A166" s="78">
        <v>1453</v>
      </c>
      <c r="B166" s="21" t="s">
        <v>516</v>
      </c>
      <c r="C166" s="21" t="s">
        <v>487</v>
      </c>
      <c r="D166" s="21" t="s">
        <v>515</v>
      </c>
      <c r="E166" s="21" t="s">
        <v>517</v>
      </c>
      <c r="F166" s="21" t="s">
        <v>9</v>
      </c>
      <c r="G166" s="22">
        <v>810.92</v>
      </c>
      <c r="H166" s="22">
        <f>583.88+227.04</f>
        <v>810.92</v>
      </c>
      <c r="I166" s="23">
        <f t="shared" si="5"/>
        <v>0</v>
      </c>
      <c r="J166" s="68"/>
      <c r="K166" s="73" t="s">
        <v>816</v>
      </c>
      <c r="L166" s="484"/>
      <c r="M166" s="309"/>
    </row>
    <row r="167" spans="1:14" s="8" customFormat="1" ht="22.9" customHeight="1" thickBot="1" x14ac:dyDescent="0.4">
      <c r="A167" s="78">
        <v>1453</v>
      </c>
      <c r="B167" s="21" t="s">
        <v>518</v>
      </c>
      <c r="C167" s="21" t="s">
        <v>487</v>
      </c>
      <c r="D167" s="21" t="s">
        <v>519</v>
      </c>
      <c r="E167" s="21" t="s">
        <v>520</v>
      </c>
      <c r="F167" s="21" t="s">
        <v>9</v>
      </c>
      <c r="G167" s="22">
        <v>440.38</v>
      </c>
      <c r="H167" s="22">
        <v>440.38</v>
      </c>
      <c r="I167" s="23">
        <f t="shared" si="5"/>
        <v>0</v>
      </c>
      <c r="J167" s="68"/>
      <c r="K167" s="73" t="s">
        <v>816</v>
      </c>
      <c r="L167" s="484"/>
      <c r="M167" s="309" t="s">
        <v>1043</v>
      </c>
    </row>
    <row r="168" spans="1:14" s="8" customFormat="1" ht="22.9" customHeight="1" thickBot="1" x14ac:dyDescent="0.4">
      <c r="A168" s="78">
        <v>1453</v>
      </c>
      <c r="B168" s="21" t="s">
        <v>521</v>
      </c>
      <c r="C168" s="21" t="s">
        <v>487</v>
      </c>
      <c r="D168" s="21" t="s">
        <v>218</v>
      </c>
      <c r="E168" s="21" t="s">
        <v>505</v>
      </c>
      <c r="F168" s="21" t="s">
        <v>25</v>
      </c>
      <c r="G168" s="22">
        <v>2676.54</v>
      </c>
      <c r="H168" s="22">
        <f>1000+1000+676.54</f>
        <v>2676.54</v>
      </c>
      <c r="I168" s="23">
        <f t="shared" si="5"/>
        <v>0</v>
      </c>
      <c r="J168" s="68"/>
      <c r="K168" s="73" t="s">
        <v>816</v>
      </c>
      <c r="L168" s="484"/>
      <c r="M168" s="309" t="s">
        <v>1053</v>
      </c>
    </row>
    <row r="169" spans="1:14" s="8" customFormat="1" ht="22.9" customHeight="1" thickBot="1" x14ac:dyDescent="0.4">
      <c r="A169" s="78">
        <v>1453</v>
      </c>
      <c r="B169" s="21" t="s">
        <v>522</v>
      </c>
      <c r="C169" s="21" t="s">
        <v>487</v>
      </c>
      <c r="D169" s="21" t="s">
        <v>505</v>
      </c>
      <c r="E169" s="21" t="s">
        <v>523</v>
      </c>
      <c r="F169" s="21" t="s">
        <v>25</v>
      </c>
      <c r="G169" s="22">
        <v>1472.57</v>
      </c>
      <c r="H169" s="22">
        <f>1000+323.46+149.11</f>
        <v>1472.5700000000002</v>
      </c>
      <c r="I169" s="23">
        <f t="shared" si="5"/>
        <v>0</v>
      </c>
      <c r="J169" s="68"/>
      <c r="K169" s="73" t="s">
        <v>816</v>
      </c>
      <c r="L169" s="484"/>
      <c r="M169" s="309" t="s">
        <v>1248</v>
      </c>
    </row>
    <row r="170" spans="1:14" s="8" customFormat="1" ht="22.9" customHeight="1" thickBot="1" x14ac:dyDescent="0.4">
      <c r="A170" s="78">
        <v>1453</v>
      </c>
      <c r="B170" s="21" t="s">
        <v>524</v>
      </c>
      <c r="C170" s="21" t="s">
        <v>487</v>
      </c>
      <c r="D170" s="21" t="s">
        <v>523</v>
      </c>
      <c r="E170" s="21" t="s">
        <v>525</v>
      </c>
      <c r="F170" s="21" t="s">
        <v>25</v>
      </c>
      <c r="G170" s="22">
        <v>3013.95</v>
      </c>
      <c r="H170" s="22">
        <f>332.58+1000+1000+681.37</f>
        <v>3013.95</v>
      </c>
      <c r="I170" s="23">
        <f t="shared" si="5"/>
        <v>0</v>
      </c>
      <c r="J170" s="68"/>
      <c r="K170" s="73" t="s">
        <v>816</v>
      </c>
      <c r="L170" s="484"/>
      <c r="M170" s="309" t="s">
        <v>1386</v>
      </c>
    </row>
    <row r="171" spans="1:14" s="8" customFormat="1" ht="22.9" customHeight="1" thickBot="1" x14ac:dyDescent="0.4">
      <c r="A171" s="78">
        <v>1453</v>
      </c>
      <c r="B171" s="21" t="s">
        <v>526</v>
      </c>
      <c r="C171" s="21" t="s">
        <v>487</v>
      </c>
      <c r="D171" s="21" t="s">
        <v>525</v>
      </c>
      <c r="E171" s="21" t="s">
        <v>506</v>
      </c>
      <c r="F171" s="21" t="s">
        <v>25</v>
      </c>
      <c r="G171" s="22">
        <v>3344.38</v>
      </c>
      <c r="H171" s="22">
        <f>318.63</f>
        <v>318.63</v>
      </c>
      <c r="I171" s="23">
        <f t="shared" si="5"/>
        <v>3025.75</v>
      </c>
      <c r="J171" s="68"/>
      <c r="K171" s="73" t="s">
        <v>816</v>
      </c>
      <c r="L171" s="484"/>
      <c r="M171" s="309" t="s">
        <v>1614</v>
      </c>
    </row>
    <row r="172" spans="1:14" s="8" customFormat="1" ht="22.9" customHeight="1" thickBot="1" x14ac:dyDescent="0.4">
      <c r="A172" s="78">
        <v>1453</v>
      </c>
      <c r="B172" s="21" t="s">
        <v>527</v>
      </c>
      <c r="C172" s="21" t="s">
        <v>487</v>
      </c>
      <c r="D172" s="21" t="s">
        <v>506</v>
      </c>
      <c r="E172" s="21" t="s">
        <v>528</v>
      </c>
      <c r="F172" s="21" t="s">
        <v>25</v>
      </c>
      <c r="G172" s="22">
        <v>2369.62</v>
      </c>
      <c r="H172" s="22"/>
      <c r="I172" s="23">
        <v>2369.62</v>
      </c>
      <c r="J172" s="68"/>
      <c r="K172" s="73" t="s">
        <v>816</v>
      </c>
      <c r="L172" s="484"/>
      <c r="M172" s="309" t="s">
        <v>1648</v>
      </c>
    </row>
    <row r="173" spans="1:14" s="8" customFormat="1" ht="22.9" customHeight="1" x14ac:dyDescent="0.35">
      <c r="A173" s="78">
        <v>1453</v>
      </c>
      <c r="B173" s="21" t="s">
        <v>529</v>
      </c>
      <c r="C173" s="21" t="s">
        <v>487</v>
      </c>
      <c r="D173" s="21" t="s">
        <v>530</v>
      </c>
      <c r="E173" s="21" t="s">
        <v>531</v>
      </c>
      <c r="F173" s="21" t="s">
        <v>25</v>
      </c>
      <c r="G173" s="22">
        <v>1025.8699999999999</v>
      </c>
      <c r="H173" s="22"/>
      <c r="I173" s="23">
        <v>1025.8699999999999</v>
      </c>
      <c r="J173" s="68"/>
      <c r="K173" s="106" t="s">
        <v>816</v>
      </c>
      <c r="L173" s="485"/>
      <c r="M173" s="309" t="s">
        <v>1660</v>
      </c>
    </row>
    <row r="174" spans="1:14" s="8" customFormat="1" ht="22.9" customHeight="1" x14ac:dyDescent="0.35">
      <c r="A174" s="78">
        <v>1453</v>
      </c>
      <c r="B174" s="21"/>
      <c r="C174" s="21" t="s">
        <v>487</v>
      </c>
      <c r="D174" s="21" t="s">
        <v>1067</v>
      </c>
      <c r="E174" s="21"/>
      <c r="F174" s="21" t="s">
        <v>16</v>
      </c>
      <c r="G174" s="22">
        <v>2597.16</v>
      </c>
      <c r="H174" s="22"/>
      <c r="I174" s="23">
        <f>G174-H174</f>
        <v>2597.16</v>
      </c>
      <c r="J174" s="216"/>
      <c r="K174" s="91"/>
      <c r="L174" s="53"/>
      <c r="M174" s="309" t="s">
        <v>1671</v>
      </c>
    </row>
    <row r="175" spans="1:14" s="8" customFormat="1" ht="22.9" customHeight="1" x14ac:dyDescent="0.35">
      <c r="A175" s="78">
        <v>1453</v>
      </c>
      <c r="B175" s="21"/>
      <c r="C175" s="21" t="s">
        <v>487</v>
      </c>
      <c r="D175" s="21" t="s">
        <v>1091</v>
      </c>
      <c r="E175" s="21"/>
      <c r="F175" s="21" t="s">
        <v>1084</v>
      </c>
      <c r="G175" s="22">
        <v>5261</v>
      </c>
      <c r="H175" s="22">
        <f>2400+2861</f>
        <v>5261</v>
      </c>
      <c r="I175" s="23">
        <f>G175-H175</f>
        <v>0</v>
      </c>
      <c r="J175" s="216"/>
      <c r="K175" s="91"/>
      <c r="L175" s="53"/>
      <c r="M175" s="309" t="s">
        <v>1714</v>
      </c>
    </row>
    <row r="176" spans="1:14" s="8" customFormat="1" ht="22.9" customHeight="1" x14ac:dyDescent="0.35">
      <c r="A176" s="19"/>
      <c r="B176" s="53"/>
      <c r="C176" s="21" t="s">
        <v>487</v>
      </c>
      <c r="D176" s="53"/>
      <c r="E176" s="53"/>
      <c r="F176" s="53"/>
      <c r="G176" s="75"/>
      <c r="H176" s="54" t="s">
        <v>782</v>
      </c>
      <c r="I176" s="190">
        <f>SUM(I160:I175)</f>
        <v>9018.4</v>
      </c>
      <c r="J176" s="68"/>
      <c r="K176" s="68"/>
      <c r="L176" s="53"/>
      <c r="M176" s="309"/>
    </row>
    <row r="177" spans="1:13" s="8" customFormat="1" ht="22.9" customHeight="1" thickBot="1" x14ac:dyDescent="0.35">
      <c r="A177" s="338">
        <v>1511</v>
      </c>
      <c r="B177" s="339" t="s">
        <v>123</v>
      </c>
      <c r="C177" s="339" t="s">
        <v>124</v>
      </c>
      <c r="D177" s="339" t="s">
        <v>125</v>
      </c>
      <c r="E177" s="339" t="s">
        <v>126</v>
      </c>
      <c r="F177" s="339" t="s">
        <v>25</v>
      </c>
      <c r="G177" s="340">
        <v>3114.8</v>
      </c>
      <c r="H177" s="340">
        <f>1691.12+1010+413.68</f>
        <v>3114.7999999999997</v>
      </c>
      <c r="I177" s="341">
        <f t="shared" ref="I177:I205" si="6">G177-H177</f>
        <v>0</v>
      </c>
      <c r="J177" s="342"/>
      <c r="K177" s="343" t="s">
        <v>812</v>
      </c>
      <c r="L177" s="480" t="s">
        <v>1130</v>
      </c>
      <c r="M177" s="344" t="s">
        <v>830</v>
      </c>
    </row>
    <row r="178" spans="1:13" s="8" customFormat="1" ht="22.9" customHeight="1" thickBot="1" x14ac:dyDescent="0.35">
      <c r="A178" s="338">
        <v>1511</v>
      </c>
      <c r="B178" s="339" t="s">
        <v>128</v>
      </c>
      <c r="C178" s="339" t="s">
        <v>124</v>
      </c>
      <c r="D178" s="339" t="s">
        <v>127</v>
      </c>
      <c r="E178" s="339" t="s">
        <v>44</v>
      </c>
      <c r="F178" s="339" t="s">
        <v>25</v>
      </c>
      <c r="G178" s="340">
        <v>3258.22</v>
      </c>
      <c r="H178" s="340">
        <f>3160.41+97.81</f>
        <v>3258.22</v>
      </c>
      <c r="I178" s="341">
        <f t="shared" si="6"/>
        <v>0</v>
      </c>
      <c r="J178" s="342"/>
      <c r="K178" s="343" t="s">
        <v>812</v>
      </c>
      <c r="L178" s="481"/>
      <c r="M178" s="345" t="s">
        <v>997</v>
      </c>
    </row>
    <row r="179" spans="1:13" s="8" customFormat="1" ht="22.9" customHeight="1" thickBot="1" x14ac:dyDescent="0.35">
      <c r="A179" s="338">
        <v>1511</v>
      </c>
      <c r="B179" s="339" t="s">
        <v>129</v>
      </c>
      <c r="C179" s="339" t="s">
        <v>124</v>
      </c>
      <c r="D179" s="339" t="s">
        <v>44</v>
      </c>
      <c r="E179" s="339" t="s">
        <v>130</v>
      </c>
      <c r="F179" s="339" t="s">
        <v>25</v>
      </c>
      <c r="G179" s="340">
        <v>2117.5500000000002</v>
      </c>
      <c r="H179" s="340">
        <f>1000+1005+112.55</f>
        <v>2117.5500000000002</v>
      </c>
      <c r="I179" s="341">
        <f t="shared" si="6"/>
        <v>0</v>
      </c>
      <c r="J179" s="342"/>
      <c r="K179" s="343" t="s">
        <v>812</v>
      </c>
      <c r="L179" s="481"/>
      <c r="M179" s="345" t="s">
        <v>1047</v>
      </c>
    </row>
    <row r="180" spans="1:13" s="8" customFormat="1" ht="22.9" customHeight="1" thickBot="1" x14ac:dyDescent="0.35">
      <c r="A180" s="338">
        <v>1511</v>
      </c>
      <c r="B180" s="339" t="s">
        <v>131</v>
      </c>
      <c r="C180" s="339" t="s">
        <v>124</v>
      </c>
      <c r="D180" s="339" t="s">
        <v>132</v>
      </c>
      <c r="E180" s="339" t="s">
        <v>133</v>
      </c>
      <c r="F180" s="339" t="s">
        <v>25</v>
      </c>
      <c r="G180" s="340">
        <v>2738.69</v>
      </c>
      <c r="H180" s="340">
        <f>1020+1020+385.96+312.73</f>
        <v>2738.69</v>
      </c>
      <c r="I180" s="341">
        <f t="shared" si="6"/>
        <v>0</v>
      </c>
      <c r="J180" s="342"/>
      <c r="K180" s="343" t="s">
        <v>812</v>
      </c>
      <c r="L180" s="481"/>
      <c r="M180" s="345" t="s">
        <v>1085</v>
      </c>
    </row>
    <row r="181" spans="1:13" s="8" customFormat="1" ht="22.9" customHeight="1" thickBot="1" x14ac:dyDescent="0.35">
      <c r="A181" s="338">
        <v>1511</v>
      </c>
      <c r="B181" s="339" t="s">
        <v>134</v>
      </c>
      <c r="C181" s="339" t="s">
        <v>124</v>
      </c>
      <c r="D181" s="339" t="s">
        <v>135</v>
      </c>
      <c r="E181" s="339" t="s">
        <v>86</v>
      </c>
      <c r="F181" s="339" t="s">
        <v>25</v>
      </c>
      <c r="G181" s="340">
        <v>3654.45</v>
      </c>
      <c r="H181" s="340">
        <f>1020-312.73+1000-261+1100+733.55+374.63</f>
        <v>3654.45</v>
      </c>
      <c r="I181" s="341">
        <f t="shared" si="6"/>
        <v>0</v>
      </c>
      <c r="J181" s="342"/>
      <c r="K181" s="343" t="s">
        <v>812</v>
      </c>
      <c r="L181" s="481"/>
      <c r="M181" s="345" t="s">
        <v>1086</v>
      </c>
    </row>
    <row r="182" spans="1:13" s="8" customFormat="1" ht="22.9" customHeight="1" thickBot="1" x14ac:dyDescent="0.35">
      <c r="A182" s="338">
        <v>1511</v>
      </c>
      <c r="B182" s="339" t="s">
        <v>136</v>
      </c>
      <c r="C182" s="339" t="s">
        <v>124</v>
      </c>
      <c r="D182" s="339" t="s">
        <v>137</v>
      </c>
      <c r="E182" s="339" t="s">
        <v>138</v>
      </c>
      <c r="F182" s="339" t="s">
        <v>25</v>
      </c>
      <c r="G182" s="340">
        <v>3845.08</v>
      </c>
      <c r="H182" s="340">
        <f>675.37+1010+1000+1010+149.71</f>
        <v>3845.08</v>
      </c>
      <c r="I182" s="341">
        <f t="shared" si="6"/>
        <v>0</v>
      </c>
      <c r="J182" s="342"/>
      <c r="K182" s="343" t="s">
        <v>812</v>
      </c>
      <c r="L182" s="481"/>
      <c r="M182" s="345" t="s">
        <v>1249</v>
      </c>
    </row>
    <row r="183" spans="1:13" s="8" customFormat="1" ht="22.9" customHeight="1" thickBot="1" x14ac:dyDescent="0.35">
      <c r="A183" s="338">
        <v>1511</v>
      </c>
      <c r="B183" s="339" t="s">
        <v>139</v>
      </c>
      <c r="C183" s="339" t="s">
        <v>124</v>
      </c>
      <c r="D183" s="339" t="s">
        <v>140</v>
      </c>
      <c r="E183" s="339" t="s">
        <v>83</v>
      </c>
      <c r="F183" s="339" t="s">
        <v>25</v>
      </c>
      <c r="G183" s="340">
        <v>1001.56</v>
      </c>
      <c r="H183" s="340">
        <f>850.29</f>
        <v>850.29</v>
      </c>
      <c r="I183" s="341">
        <f t="shared" si="6"/>
        <v>151.26999999999998</v>
      </c>
      <c r="J183" s="342"/>
      <c r="K183" s="343" t="s">
        <v>812</v>
      </c>
      <c r="L183" s="481"/>
      <c r="M183" s="345" t="s">
        <v>1390</v>
      </c>
    </row>
    <row r="184" spans="1:13" s="8" customFormat="1" ht="22.9" customHeight="1" thickBot="1" x14ac:dyDescent="0.35">
      <c r="A184" s="338">
        <v>1511</v>
      </c>
      <c r="B184" s="339" t="s">
        <v>141</v>
      </c>
      <c r="C184" s="339" t="s">
        <v>124</v>
      </c>
      <c r="D184" s="339" t="s">
        <v>87</v>
      </c>
      <c r="E184" s="339" t="s">
        <v>31</v>
      </c>
      <c r="F184" s="339" t="s">
        <v>25</v>
      </c>
      <c r="G184" s="340">
        <v>2973.36</v>
      </c>
      <c r="H184" s="340"/>
      <c r="I184" s="341">
        <f t="shared" si="6"/>
        <v>2973.36</v>
      </c>
      <c r="J184" s="342"/>
      <c r="K184" s="343" t="s">
        <v>812</v>
      </c>
      <c r="L184" s="481"/>
      <c r="M184" s="345" t="s">
        <v>1618</v>
      </c>
    </row>
    <row r="185" spans="1:13" s="8" customFormat="1" ht="22.9" customHeight="1" thickBot="1" x14ac:dyDescent="0.35">
      <c r="A185" s="338">
        <v>1511</v>
      </c>
      <c r="B185" s="339" t="s">
        <v>142</v>
      </c>
      <c r="C185" s="339" t="s">
        <v>124</v>
      </c>
      <c r="D185" s="339" t="s">
        <v>83</v>
      </c>
      <c r="E185" s="339" t="s">
        <v>84</v>
      </c>
      <c r="F185" s="339" t="s">
        <v>25</v>
      </c>
      <c r="G185" s="340">
        <v>2359.19</v>
      </c>
      <c r="H185" s="340"/>
      <c r="I185" s="341">
        <f t="shared" si="6"/>
        <v>2359.19</v>
      </c>
      <c r="J185" s="342"/>
      <c r="K185" s="343" t="s">
        <v>812</v>
      </c>
      <c r="L185" s="481"/>
      <c r="M185" s="345" t="s">
        <v>1650</v>
      </c>
    </row>
    <row r="186" spans="1:13" s="8" customFormat="1" ht="22.9" customHeight="1" thickBot="1" x14ac:dyDescent="0.35">
      <c r="A186" s="338">
        <v>1511</v>
      </c>
      <c r="B186" s="346" t="s">
        <v>143</v>
      </c>
      <c r="C186" s="346" t="s">
        <v>124</v>
      </c>
      <c r="D186" s="346" t="s">
        <v>144</v>
      </c>
      <c r="E186" s="346" t="s">
        <v>145</v>
      </c>
      <c r="F186" s="346" t="s">
        <v>9</v>
      </c>
      <c r="G186" s="347">
        <v>686.76</v>
      </c>
      <c r="H186" s="347">
        <f>420.31+266.45</f>
        <v>686.76</v>
      </c>
      <c r="I186" s="341">
        <f t="shared" si="6"/>
        <v>0</v>
      </c>
      <c r="J186" s="342"/>
      <c r="K186" s="343" t="s">
        <v>812</v>
      </c>
      <c r="L186" s="481"/>
      <c r="M186" s="345" t="s">
        <v>1658</v>
      </c>
    </row>
    <row r="187" spans="1:13" s="8" customFormat="1" ht="22.9" customHeight="1" thickBot="1" x14ac:dyDescent="0.35">
      <c r="A187" s="338">
        <v>1511</v>
      </c>
      <c r="B187" s="346" t="s">
        <v>146</v>
      </c>
      <c r="C187" s="346" t="s">
        <v>124</v>
      </c>
      <c r="D187" s="346" t="s">
        <v>147</v>
      </c>
      <c r="E187" s="346" t="s">
        <v>127</v>
      </c>
      <c r="F187" s="346" t="s">
        <v>9</v>
      </c>
      <c r="G187" s="347">
        <v>261</v>
      </c>
      <c r="H187" s="347">
        <v>261</v>
      </c>
      <c r="I187" s="341">
        <f t="shared" si="6"/>
        <v>0</v>
      </c>
      <c r="J187" s="342"/>
      <c r="K187" s="343" t="s">
        <v>812</v>
      </c>
      <c r="L187" s="481"/>
      <c r="M187" s="345" t="s">
        <v>1672</v>
      </c>
    </row>
    <row r="188" spans="1:13" s="8" customFormat="1" ht="22.9" customHeight="1" thickBot="1" x14ac:dyDescent="0.35">
      <c r="A188" s="338">
        <v>1511</v>
      </c>
      <c r="B188" s="346" t="s">
        <v>148</v>
      </c>
      <c r="C188" s="346" t="s">
        <v>124</v>
      </c>
      <c r="D188" s="346" t="s">
        <v>14</v>
      </c>
      <c r="E188" s="346" t="s">
        <v>149</v>
      </c>
      <c r="F188" s="346" t="s">
        <v>9</v>
      </c>
      <c r="G188" s="347">
        <v>671.24</v>
      </c>
      <c r="H188" s="347"/>
      <c r="I188" s="341">
        <f t="shared" si="6"/>
        <v>671.24</v>
      </c>
      <c r="J188" s="342"/>
      <c r="K188" s="343" t="s">
        <v>812</v>
      </c>
      <c r="L188" s="481"/>
      <c r="M188" s="345" t="s">
        <v>1702</v>
      </c>
    </row>
    <row r="189" spans="1:13" s="8" customFormat="1" ht="22.9" customHeight="1" thickBot="1" x14ac:dyDescent="0.35">
      <c r="A189" s="338">
        <v>1511</v>
      </c>
      <c r="B189" s="346" t="s">
        <v>150</v>
      </c>
      <c r="C189" s="346" t="s">
        <v>124</v>
      </c>
      <c r="D189" s="346" t="s">
        <v>151</v>
      </c>
      <c r="E189" s="346" t="s">
        <v>152</v>
      </c>
      <c r="F189" s="346" t="s">
        <v>9</v>
      </c>
      <c r="G189" s="347">
        <v>89.24</v>
      </c>
      <c r="H189" s="347"/>
      <c r="I189" s="341">
        <f t="shared" si="6"/>
        <v>89.24</v>
      </c>
      <c r="J189" s="342"/>
      <c r="K189" s="343" t="s">
        <v>812</v>
      </c>
      <c r="L189" s="481"/>
      <c r="M189" s="345" t="s">
        <v>1716</v>
      </c>
    </row>
    <row r="190" spans="1:13" s="8" customFormat="1" ht="22.9" customHeight="1" thickBot="1" x14ac:dyDescent="0.35">
      <c r="A190" s="338">
        <v>1511</v>
      </c>
      <c r="B190" s="346" t="s">
        <v>153</v>
      </c>
      <c r="C190" s="346" t="s">
        <v>124</v>
      </c>
      <c r="D190" s="346" t="s">
        <v>154</v>
      </c>
      <c r="E190" s="346" t="s">
        <v>155</v>
      </c>
      <c r="F190" s="346" t="s">
        <v>9</v>
      </c>
      <c r="G190" s="347">
        <v>598.49</v>
      </c>
      <c r="H190" s="347"/>
      <c r="I190" s="341">
        <f t="shared" si="6"/>
        <v>598.49</v>
      </c>
      <c r="J190" s="342"/>
      <c r="K190" s="343" t="s">
        <v>812</v>
      </c>
      <c r="L190" s="481"/>
      <c r="M190" s="345" t="s">
        <v>1769</v>
      </c>
    </row>
    <row r="191" spans="1:13" s="8" customFormat="1" ht="22.9" customHeight="1" thickBot="1" x14ac:dyDescent="0.35">
      <c r="A191" s="338">
        <v>1511</v>
      </c>
      <c r="B191" s="346" t="s">
        <v>156</v>
      </c>
      <c r="C191" s="346" t="s">
        <v>124</v>
      </c>
      <c r="D191" s="346" t="s">
        <v>15</v>
      </c>
      <c r="E191" s="346" t="s">
        <v>157</v>
      </c>
      <c r="F191" s="346" t="s">
        <v>9</v>
      </c>
      <c r="G191" s="347">
        <v>873</v>
      </c>
      <c r="H191" s="347"/>
      <c r="I191" s="341">
        <f t="shared" si="6"/>
        <v>873</v>
      </c>
      <c r="J191" s="342"/>
      <c r="K191" s="343" t="s">
        <v>812</v>
      </c>
      <c r="L191" s="481"/>
      <c r="M191" s="345" t="s">
        <v>1775</v>
      </c>
    </row>
    <row r="192" spans="1:13" s="8" customFormat="1" ht="22.9" customHeight="1" thickBot="1" x14ac:dyDescent="0.35">
      <c r="A192" s="338">
        <v>1511</v>
      </c>
      <c r="B192" s="346" t="s">
        <v>158</v>
      </c>
      <c r="C192" s="346" t="s">
        <v>124</v>
      </c>
      <c r="D192" s="346" t="s">
        <v>157</v>
      </c>
      <c r="E192" s="346" t="s">
        <v>132</v>
      </c>
      <c r="F192" s="346" t="s">
        <v>9</v>
      </c>
      <c r="G192" s="347">
        <v>586.85</v>
      </c>
      <c r="H192" s="347"/>
      <c r="I192" s="341">
        <f t="shared" si="6"/>
        <v>586.85</v>
      </c>
      <c r="J192" s="342"/>
      <c r="K192" s="343" t="s">
        <v>812</v>
      </c>
      <c r="L192" s="481"/>
      <c r="M192" s="345"/>
    </row>
    <row r="193" spans="1:13" s="8" customFormat="1" ht="22.9" customHeight="1" thickBot="1" x14ac:dyDescent="0.35">
      <c r="A193" s="338">
        <v>1511</v>
      </c>
      <c r="B193" s="346" t="s">
        <v>159</v>
      </c>
      <c r="C193" s="346" t="s">
        <v>124</v>
      </c>
      <c r="D193" s="346" t="s">
        <v>132</v>
      </c>
      <c r="E193" s="346" t="s">
        <v>160</v>
      </c>
      <c r="F193" s="346" t="s">
        <v>9</v>
      </c>
      <c r="G193" s="347">
        <v>875.91</v>
      </c>
      <c r="H193" s="347"/>
      <c r="I193" s="341">
        <f t="shared" si="6"/>
        <v>875.91</v>
      </c>
      <c r="J193" s="342"/>
      <c r="K193" s="343" t="s">
        <v>812</v>
      </c>
      <c r="L193" s="481"/>
      <c r="M193" s="345"/>
    </row>
    <row r="194" spans="1:13" s="8" customFormat="1" ht="22.9" customHeight="1" thickBot="1" x14ac:dyDescent="0.35">
      <c r="A194" s="338">
        <v>1511</v>
      </c>
      <c r="B194" s="346" t="s">
        <v>161</v>
      </c>
      <c r="C194" s="346" t="s">
        <v>124</v>
      </c>
      <c r="D194" s="346" t="s">
        <v>135</v>
      </c>
      <c r="E194" s="346" t="s">
        <v>86</v>
      </c>
      <c r="F194" s="346" t="s">
        <v>9</v>
      </c>
      <c r="G194" s="347">
        <v>858.45</v>
      </c>
      <c r="H194" s="347"/>
      <c r="I194" s="341">
        <f t="shared" si="6"/>
        <v>858.45</v>
      </c>
      <c r="J194" s="342"/>
      <c r="K194" s="343" t="s">
        <v>812</v>
      </c>
      <c r="L194" s="481"/>
      <c r="M194" s="345"/>
    </row>
    <row r="195" spans="1:13" s="8" customFormat="1" ht="22.9" customHeight="1" thickBot="1" x14ac:dyDescent="0.35">
      <c r="A195" s="338">
        <v>1511</v>
      </c>
      <c r="B195" s="346" t="s">
        <v>162</v>
      </c>
      <c r="C195" s="346" t="s">
        <v>124</v>
      </c>
      <c r="D195" s="346" t="s">
        <v>163</v>
      </c>
      <c r="E195" s="346" t="s">
        <v>89</v>
      </c>
      <c r="F195" s="346" t="s">
        <v>9</v>
      </c>
      <c r="G195" s="347">
        <v>668.33</v>
      </c>
      <c r="H195" s="347"/>
      <c r="I195" s="341">
        <f t="shared" si="6"/>
        <v>668.33</v>
      </c>
      <c r="J195" s="342"/>
      <c r="K195" s="343" t="s">
        <v>812</v>
      </c>
      <c r="L195" s="481"/>
      <c r="M195" s="345"/>
    </row>
    <row r="196" spans="1:13" s="8" customFormat="1" ht="22.9" customHeight="1" thickBot="1" x14ac:dyDescent="0.35">
      <c r="A196" s="338">
        <v>1511</v>
      </c>
      <c r="B196" s="346" t="s">
        <v>164</v>
      </c>
      <c r="C196" s="346" t="s">
        <v>124</v>
      </c>
      <c r="D196" s="346" t="s">
        <v>87</v>
      </c>
      <c r="E196" s="346" t="s">
        <v>31</v>
      </c>
      <c r="F196" s="346" t="s">
        <v>9</v>
      </c>
      <c r="G196" s="347">
        <v>533.5</v>
      </c>
      <c r="H196" s="347"/>
      <c r="I196" s="341">
        <f t="shared" si="6"/>
        <v>533.5</v>
      </c>
      <c r="J196" s="342"/>
      <c r="K196" s="343" t="s">
        <v>812</v>
      </c>
      <c r="L196" s="481"/>
      <c r="M196" s="345"/>
    </row>
    <row r="197" spans="1:13" s="8" customFormat="1" ht="22.9" customHeight="1" thickBot="1" x14ac:dyDescent="0.35">
      <c r="A197" s="338">
        <v>1511</v>
      </c>
      <c r="B197" s="346" t="s">
        <v>165</v>
      </c>
      <c r="C197" s="346" t="s">
        <v>124</v>
      </c>
      <c r="D197" s="346" t="s">
        <v>83</v>
      </c>
      <c r="E197" s="346" t="s">
        <v>84</v>
      </c>
      <c r="F197" s="346" t="s">
        <v>9</v>
      </c>
      <c r="G197" s="347">
        <v>549.02</v>
      </c>
      <c r="H197" s="347"/>
      <c r="I197" s="341">
        <f t="shared" si="6"/>
        <v>549.02</v>
      </c>
      <c r="J197" s="342"/>
      <c r="K197" s="343" t="s">
        <v>812</v>
      </c>
      <c r="L197" s="481"/>
      <c r="M197" s="345"/>
    </row>
    <row r="198" spans="1:13" s="8" customFormat="1" ht="22.9" customHeight="1" thickBot="1" x14ac:dyDescent="0.35">
      <c r="A198" s="338">
        <v>1511</v>
      </c>
      <c r="B198" s="346" t="s">
        <v>166</v>
      </c>
      <c r="C198" s="346" t="s">
        <v>124</v>
      </c>
      <c r="D198" s="346" t="s">
        <v>140</v>
      </c>
      <c r="E198" s="346" t="s">
        <v>83</v>
      </c>
      <c r="F198" s="346" t="s">
        <v>9</v>
      </c>
      <c r="G198" s="347">
        <v>106.7</v>
      </c>
      <c r="H198" s="347"/>
      <c r="I198" s="341">
        <f t="shared" si="6"/>
        <v>106.7</v>
      </c>
      <c r="J198" s="342"/>
      <c r="K198" s="343" t="s">
        <v>812</v>
      </c>
      <c r="L198" s="481"/>
      <c r="M198" s="345"/>
    </row>
    <row r="199" spans="1:13" s="8" customFormat="1" ht="22.9" customHeight="1" thickBot="1" x14ac:dyDescent="0.35">
      <c r="A199" s="338">
        <v>1511</v>
      </c>
      <c r="B199" s="346" t="s">
        <v>167</v>
      </c>
      <c r="C199" s="346" t="s">
        <v>124</v>
      </c>
      <c r="D199" s="346" t="s">
        <v>117</v>
      </c>
      <c r="E199" s="346" t="s">
        <v>118</v>
      </c>
      <c r="F199" s="346" t="s">
        <v>16</v>
      </c>
      <c r="G199" s="347">
        <v>32.07</v>
      </c>
      <c r="H199" s="347"/>
      <c r="I199" s="341">
        <f t="shared" si="6"/>
        <v>32.07</v>
      </c>
      <c r="J199" s="342"/>
      <c r="K199" s="343" t="s">
        <v>812</v>
      </c>
      <c r="L199" s="481"/>
      <c r="M199" s="345"/>
    </row>
    <row r="200" spans="1:13" s="8" customFormat="1" ht="22.9" customHeight="1" thickBot="1" x14ac:dyDescent="0.35">
      <c r="A200" s="338">
        <v>1511</v>
      </c>
      <c r="B200" s="346" t="s">
        <v>168</v>
      </c>
      <c r="C200" s="346" t="s">
        <v>124</v>
      </c>
      <c r="D200" s="346" t="s">
        <v>14</v>
      </c>
      <c r="E200" s="346" t="s">
        <v>15</v>
      </c>
      <c r="F200" s="346" t="s">
        <v>16</v>
      </c>
      <c r="G200" s="347">
        <v>115.24</v>
      </c>
      <c r="H200" s="347"/>
      <c r="I200" s="341">
        <f t="shared" si="6"/>
        <v>115.24</v>
      </c>
      <c r="J200" s="342"/>
      <c r="K200" s="343" t="s">
        <v>812</v>
      </c>
      <c r="L200" s="481"/>
      <c r="M200" s="345"/>
    </row>
    <row r="201" spans="1:13" s="8" customFormat="1" ht="22.9" customHeight="1" thickBot="1" x14ac:dyDescent="0.35">
      <c r="A201" s="338">
        <v>1511</v>
      </c>
      <c r="B201" s="346" t="s">
        <v>169</v>
      </c>
      <c r="C201" s="346" t="s">
        <v>124</v>
      </c>
      <c r="D201" s="346" t="s">
        <v>170</v>
      </c>
      <c r="E201" s="346" t="s">
        <v>15</v>
      </c>
      <c r="F201" s="346" t="s">
        <v>16</v>
      </c>
      <c r="G201" s="347">
        <v>23.51</v>
      </c>
      <c r="H201" s="347"/>
      <c r="I201" s="341">
        <f t="shared" si="6"/>
        <v>23.51</v>
      </c>
      <c r="J201" s="342"/>
      <c r="K201" s="343" t="s">
        <v>812</v>
      </c>
      <c r="L201" s="481"/>
      <c r="M201" s="345"/>
    </row>
    <row r="202" spans="1:13" s="8" customFormat="1" ht="22.9" customHeight="1" thickBot="1" x14ac:dyDescent="0.35">
      <c r="A202" s="338">
        <v>1511</v>
      </c>
      <c r="B202" s="346" t="s">
        <v>171</v>
      </c>
      <c r="C202" s="346" t="s">
        <v>124</v>
      </c>
      <c r="D202" s="346" t="s">
        <v>19</v>
      </c>
      <c r="E202" s="346" t="s">
        <v>20</v>
      </c>
      <c r="F202" s="346" t="s">
        <v>16</v>
      </c>
      <c r="G202" s="347">
        <v>115.24</v>
      </c>
      <c r="H202" s="347"/>
      <c r="I202" s="341">
        <f t="shared" si="6"/>
        <v>115.24</v>
      </c>
      <c r="J202" s="342"/>
      <c r="K202" s="343" t="s">
        <v>812</v>
      </c>
      <c r="L202" s="482"/>
      <c r="M202" s="345"/>
    </row>
    <row r="203" spans="1:13" s="8" customFormat="1" ht="22.9" customHeight="1" x14ac:dyDescent="0.3">
      <c r="A203" s="338">
        <v>1511</v>
      </c>
      <c r="B203" s="346" t="s">
        <v>790</v>
      </c>
      <c r="C203" s="346" t="s">
        <v>124</v>
      </c>
      <c r="D203" s="346" t="s">
        <v>19</v>
      </c>
      <c r="E203" s="346" t="s">
        <v>20</v>
      </c>
      <c r="F203" s="346" t="s">
        <v>16</v>
      </c>
      <c r="G203" s="347">
        <v>236.13</v>
      </c>
      <c r="H203" s="347"/>
      <c r="I203" s="341">
        <f t="shared" si="6"/>
        <v>236.13</v>
      </c>
      <c r="J203" s="342"/>
      <c r="K203" s="348" t="s">
        <v>812</v>
      </c>
      <c r="L203" s="344"/>
      <c r="M203" s="345"/>
    </row>
    <row r="204" spans="1:13" s="8" customFormat="1" ht="22.9" customHeight="1" x14ac:dyDescent="0.3">
      <c r="A204" s="338">
        <v>1511</v>
      </c>
      <c r="B204" s="346"/>
      <c r="C204" s="346" t="s">
        <v>124</v>
      </c>
      <c r="D204" s="346" t="s">
        <v>1092</v>
      </c>
      <c r="E204" s="346"/>
      <c r="F204" s="346" t="s">
        <v>1084</v>
      </c>
      <c r="G204" s="347">
        <f>3600+451</f>
        <v>4051</v>
      </c>
      <c r="H204" s="347"/>
      <c r="I204" s="341">
        <f t="shared" si="6"/>
        <v>4051</v>
      </c>
      <c r="J204" s="349"/>
      <c r="K204" s="337"/>
      <c r="L204" s="344" t="s">
        <v>1657</v>
      </c>
      <c r="M204" s="345"/>
    </row>
    <row r="205" spans="1:13" s="8" customFormat="1" ht="22.9" customHeight="1" x14ac:dyDescent="0.3">
      <c r="A205" s="338">
        <v>1511</v>
      </c>
      <c r="B205" s="346"/>
      <c r="C205" s="346" t="s">
        <v>124</v>
      </c>
      <c r="D205" s="346" t="s">
        <v>1093</v>
      </c>
      <c r="E205" s="346"/>
      <c r="F205" s="346" t="s">
        <v>1094</v>
      </c>
      <c r="G205" s="347">
        <v>6449.4</v>
      </c>
      <c r="H205" s="347"/>
      <c r="I205" s="341">
        <f t="shared" si="6"/>
        <v>6449.4</v>
      </c>
      <c r="J205" s="349"/>
      <c r="K205" s="337"/>
      <c r="L205" s="344"/>
      <c r="M205" s="345"/>
    </row>
    <row r="206" spans="1:13" s="8" customFormat="1" ht="22.9" customHeight="1" x14ac:dyDescent="0.3">
      <c r="A206" s="350"/>
      <c r="B206" s="344"/>
      <c r="C206" s="346" t="s">
        <v>124</v>
      </c>
      <c r="D206" s="344"/>
      <c r="E206" s="344"/>
      <c r="F206" s="344"/>
      <c r="G206" s="351"/>
      <c r="H206" s="337" t="s">
        <v>782</v>
      </c>
      <c r="I206" s="352">
        <f>SUBTOTAL(9,I177:I205)</f>
        <v>22917.14</v>
      </c>
      <c r="J206" s="342"/>
      <c r="K206" s="342"/>
      <c r="L206" s="344"/>
      <c r="M206" s="345"/>
    </row>
    <row r="207" spans="1:13" s="8" customFormat="1" ht="22.9" customHeight="1" thickBot="1" x14ac:dyDescent="0.4">
      <c r="A207" s="209">
        <v>1516</v>
      </c>
      <c r="B207" s="14" t="s">
        <v>378</v>
      </c>
      <c r="C207" s="10" t="s">
        <v>379</v>
      </c>
      <c r="D207" s="18">
        <v>42720</v>
      </c>
      <c r="E207" s="18">
        <v>42727</v>
      </c>
      <c r="F207" s="14" t="s">
        <v>244</v>
      </c>
      <c r="G207" s="15">
        <v>165.25</v>
      </c>
      <c r="H207" s="412">
        <v>165.25</v>
      </c>
      <c r="I207" s="16">
        <f>G207-H207</f>
        <v>0</v>
      </c>
      <c r="J207" s="109" t="s">
        <v>265</v>
      </c>
      <c r="K207" s="73" t="s">
        <v>811</v>
      </c>
      <c r="L207" s="463" t="s">
        <v>1686</v>
      </c>
      <c r="M207" s="459" t="s">
        <v>1700</v>
      </c>
    </row>
    <row r="208" spans="1:13" s="8" customFormat="1" ht="22.9" customHeight="1" thickBot="1" x14ac:dyDescent="0.4">
      <c r="A208" s="209">
        <v>1516</v>
      </c>
      <c r="B208" s="14" t="s">
        <v>380</v>
      </c>
      <c r="C208" s="10" t="s">
        <v>379</v>
      </c>
      <c r="D208" s="18">
        <v>42720</v>
      </c>
      <c r="E208" s="18">
        <v>42727</v>
      </c>
      <c r="F208" s="14" t="s">
        <v>244</v>
      </c>
      <c r="G208" s="15">
        <v>165.25</v>
      </c>
      <c r="H208" s="412">
        <v>165.25</v>
      </c>
      <c r="I208" s="16">
        <f t="shared" ref="I208:I271" si="7">G208-H208</f>
        <v>0</v>
      </c>
      <c r="J208" s="109" t="s">
        <v>265</v>
      </c>
      <c r="K208" s="73" t="s">
        <v>811</v>
      </c>
      <c r="L208" s="466"/>
      <c r="M208" s="459"/>
    </row>
    <row r="209" spans="1:13" s="8" customFormat="1" ht="22.9" customHeight="1" thickBot="1" x14ac:dyDescent="0.4">
      <c r="A209" s="209">
        <v>1516</v>
      </c>
      <c r="B209" s="14" t="s">
        <v>381</v>
      </c>
      <c r="C209" s="10" t="s">
        <v>379</v>
      </c>
      <c r="D209" s="18">
        <v>42720</v>
      </c>
      <c r="E209" s="18">
        <v>42727</v>
      </c>
      <c r="F209" s="14" t="s">
        <v>244</v>
      </c>
      <c r="G209" s="15">
        <v>165.25</v>
      </c>
      <c r="H209" s="412">
        <v>165.25</v>
      </c>
      <c r="I209" s="16">
        <f t="shared" si="7"/>
        <v>0</v>
      </c>
      <c r="J209" s="109" t="s">
        <v>265</v>
      </c>
      <c r="K209" s="73" t="s">
        <v>811</v>
      </c>
      <c r="L209" s="466"/>
      <c r="M209" s="459"/>
    </row>
    <row r="210" spans="1:13" s="8" customFormat="1" ht="22.9" customHeight="1" thickBot="1" x14ac:dyDescent="0.4">
      <c r="A210" s="209">
        <v>1516</v>
      </c>
      <c r="B210" s="14" t="s">
        <v>382</v>
      </c>
      <c r="C210" s="10" t="s">
        <v>379</v>
      </c>
      <c r="D210" s="18">
        <v>42720</v>
      </c>
      <c r="E210" s="18">
        <v>42727</v>
      </c>
      <c r="F210" s="14" t="s">
        <v>244</v>
      </c>
      <c r="G210" s="15">
        <v>165.25</v>
      </c>
      <c r="H210" s="412">
        <v>165.25</v>
      </c>
      <c r="I210" s="16">
        <f t="shared" si="7"/>
        <v>0</v>
      </c>
      <c r="J210" s="109" t="s">
        <v>265</v>
      </c>
      <c r="K210" s="73" t="s">
        <v>811</v>
      </c>
      <c r="L210" s="466"/>
      <c r="M210" s="459"/>
    </row>
    <row r="211" spans="1:13" s="8" customFormat="1" ht="22.9" customHeight="1" thickBot="1" x14ac:dyDescent="0.4">
      <c r="A211" s="209">
        <v>1516</v>
      </c>
      <c r="B211" s="14" t="s">
        <v>383</v>
      </c>
      <c r="C211" s="10" t="s">
        <v>379</v>
      </c>
      <c r="D211" s="18">
        <v>42720</v>
      </c>
      <c r="E211" s="18">
        <v>42727</v>
      </c>
      <c r="F211" s="14" t="s">
        <v>244</v>
      </c>
      <c r="G211" s="15">
        <v>165.25</v>
      </c>
      <c r="H211" s="412">
        <v>165.25</v>
      </c>
      <c r="I211" s="16">
        <f t="shared" si="7"/>
        <v>0</v>
      </c>
      <c r="J211" s="109" t="s">
        <v>265</v>
      </c>
      <c r="K211" s="73" t="s">
        <v>811</v>
      </c>
      <c r="L211" s="466"/>
      <c r="M211" s="459"/>
    </row>
    <row r="212" spans="1:13" s="8" customFormat="1" ht="22.9" customHeight="1" thickBot="1" x14ac:dyDescent="0.4">
      <c r="A212" s="209">
        <v>1516</v>
      </c>
      <c r="B212" s="14" t="s">
        <v>384</v>
      </c>
      <c r="C212" s="10" t="s">
        <v>379</v>
      </c>
      <c r="D212" s="18">
        <v>42720</v>
      </c>
      <c r="E212" s="18">
        <v>42727</v>
      </c>
      <c r="F212" s="14" t="s">
        <v>244</v>
      </c>
      <c r="G212" s="15">
        <v>165.25</v>
      </c>
      <c r="H212" s="412">
        <v>165.25</v>
      </c>
      <c r="I212" s="16">
        <f t="shared" si="7"/>
        <v>0</v>
      </c>
      <c r="J212" s="109" t="s">
        <v>265</v>
      </c>
      <c r="K212" s="73" t="s">
        <v>811</v>
      </c>
      <c r="L212" s="466"/>
      <c r="M212" s="459"/>
    </row>
    <row r="213" spans="1:13" s="8" customFormat="1" ht="22.9" customHeight="1" thickBot="1" x14ac:dyDescent="0.4">
      <c r="A213" s="209">
        <v>1516</v>
      </c>
      <c r="B213" s="14" t="s">
        <v>385</v>
      </c>
      <c r="C213" s="10" t="s">
        <v>379</v>
      </c>
      <c r="D213" s="18">
        <v>42720</v>
      </c>
      <c r="E213" s="18">
        <v>42727</v>
      </c>
      <c r="F213" s="14" t="s">
        <v>244</v>
      </c>
      <c r="G213" s="15">
        <v>165.25</v>
      </c>
      <c r="H213" s="412">
        <v>165.25</v>
      </c>
      <c r="I213" s="16">
        <f t="shared" si="7"/>
        <v>0</v>
      </c>
      <c r="J213" s="109" t="s">
        <v>265</v>
      </c>
      <c r="K213" s="73" t="s">
        <v>811</v>
      </c>
      <c r="L213" s="466"/>
      <c r="M213" s="459"/>
    </row>
    <row r="214" spans="1:13" s="8" customFormat="1" ht="22.9" customHeight="1" thickBot="1" x14ac:dyDescent="0.4">
      <c r="A214" s="209">
        <v>1516</v>
      </c>
      <c r="B214" s="14" t="s">
        <v>386</v>
      </c>
      <c r="C214" s="10" t="s">
        <v>379</v>
      </c>
      <c r="D214" s="18">
        <v>42720</v>
      </c>
      <c r="E214" s="18">
        <v>42727</v>
      </c>
      <c r="F214" s="14" t="s">
        <v>244</v>
      </c>
      <c r="G214" s="15">
        <v>165.25</v>
      </c>
      <c r="H214" s="412">
        <v>165.25</v>
      </c>
      <c r="I214" s="16">
        <f t="shared" si="7"/>
        <v>0</v>
      </c>
      <c r="J214" s="109" t="s">
        <v>265</v>
      </c>
      <c r="K214" s="73" t="s">
        <v>811</v>
      </c>
      <c r="L214" s="466"/>
      <c r="M214" s="459"/>
    </row>
    <row r="215" spans="1:13" s="8" customFormat="1" ht="22.9" customHeight="1" thickBot="1" x14ac:dyDescent="0.4">
      <c r="A215" s="209">
        <v>1516</v>
      </c>
      <c r="B215" s="14" t="s">
        <v>387</v>
      </c>
      <c r="C215" s="10" t="s">
        <v>379</v>
      </c>
      <c r="D215" s="18">
        <v>42720</v>
      </c>
      <c r="E215" s="18">
        <v>42727</v>
      </c>
      <c r="F215" s="14" t="s">
        <v>244</v>
      </c>
      <c r="G215" s="15">
        <v>165.25</v>
      </c>
      <c r="H215" s="412">
        <v>165.25</v>
      </c>
      <c r="I215" s="16">
        <f t="shared" si="7"/>
        <v>0</v>
      </c>
      <c r="J215" s="109" t="s">
        <v>265</v>
      </c>
      <c r="K215" s="73" t="s">
        <v>811</v>
      </c>
      <c r="L215" s="466"/>
      <c r="M215" s="459"/>
    </row>
    <row r="216" spans="1:13" s="8" customFormat="1" ht="22.9" customHeight="1" thickBot="1" x14ac:dyDescent="0.4">
      <c r="A216" s="209">
        <v>1516</v>
      </c>
      <c r="B216" s="14" t="s">
        <v>388</v>
      </c>
      <c r="C216" s="10" t="s">
        <v>379</v>
      </c>
      <c r="D216" s="18">
        <v>42723</v>
      </c>
      <c r="E216" s="18">
        <v>42731</v>
      </c>
      <c r="F216" s="14" t="s">
        <v>244</v>
      </c>
      <c r="G216" s="15">
        <v>173.07</v>
      </c>
      <c r="H216" s="412">
        <v>173.07</v>
      </c>
      <c r="I216" s="16">
        <f t="shared" si="7"/>
        <v>0</v>
      </c>
      <c r="J216" s="109" t="s">
        <v>276</v>
      </c>
      <c r="K216" s="73" t="s">
        <v>811</v>
      </c>
      <c r="L216" s="466"/>
      <c r="M216" s="459"/>
    </row>
    <row r="217" spans="1:13" s="8" customFormat="1" ht="22.9" customHeight="1" thickBot="1" x14ac:dyDescent="0.4">
      <c r="A217" s="209">
        <v>1516</v>
      </c>
      <c r="B217" s="14" t="s">
        <v>389</v>
      </c>
      <c r="C217" s="10" t="s">
        <v>379</v>
      </c>
      <c r="D217" s="18">
        <v>42723</v>
      </c>
      <c r="E217" s="18">
        <v>42731</v>
      </c>
      <c r="F217" s="14" t="s">
        <v>244</v>
      </c>
      <c r="G217" s="15">
        <v>173.07</v>
      </c>
      <c r="H217" s="412">
        <v>173.07</v>
      </c>
      <c r="I217" s="16">
        <f t="shared" si="7"/>
        <v>0</v>
      </c>
      <c r="J217" s="109" t="s">
        <v>276</v>
      </c>
      <c r="K217" s="73" t="s">
        <v>811</v>
      </c>
      <c r="L217" s="466"/>
      <c r="M217" s="459"/>
    </row>
    <row r="218" spans="1:13" s="8" customFormat="1" ht="22.9" customHeight="1" thickBot="1" x14ac:dyDescent="0.4">
      <c r="A218" s="209">
        <v>1516</v>
      </c>
      <c r="B218" s="14" t="s">
        <v>390</v>
      </c>
      <c r="C218" s="10" t="s">
        <v>379</v>
      </c>
      <c r="D218" s="18">
        <v>42723</v>
      </c>
      <c r="E218" s="18">
        <v>42731</v>
      </c>
      <c r="F218" s="14" t="s">
        <v>244</v>
      </c>
      <c r="G218" s="15">
        <v>173.07</v>
      </c>
      <c r="H218" s="412">
        <v>173.07</v>
      </c>
      <c r="I218" s="16">
        <f t="shared" si="7"/>
        <v>0</v>
      </c>
      <c r="J218" s="109" t="s">
        <v>276</v>
      </c>
      <c r="K218" s="73" t="s">
        <v>811</v>
      </c>
      <c r="L218" s="466"/>
      <c r="M218" s="459"/>
    </row>
    <row r="219" spans="1:13" s="8" customFormat="1" ht="22.9" customHeight="1" thickBot="1" x14ac:dyDescent="0.4">
      <c r="A219" s="209">
        <v>1516</v>
      </c>
      <c r="B219" s="14" t="s">
        <v>391</v>
      </c>
      <c r="C219" s="10" t="s">
        <v>379</v>
      </c>
      <c r="D219" s="18">
        <v>42723</v>
      </c>
      <c r="E219" s="18">
        <v>42731</v>
      </c>
      <c r="F219" s="14" t="s">
        <v>244</v>
      </c>
      <c r="G219" s="15">
        <v>173.07</v>
      </c>
      <c r="H219" s="412">
        <v>173.07</v>
      </c>
      <c r="I219" s="16">
        <f t="shared" si="7"/>
        <v>0</v>
      </c>
      <c r="J219" s="109" t="s">
        <v>276</v>
      </c>
      <c r="K219" s="73" t="s">
        <v>811</v>
      </c>
      <c r="L219" s="466"/>
      <c r="M219" s="459"/>
    </row>
    <row r="220" spans="1:13" s="8" customFormat="1" ht="22.9" customHeight="1" thickBot="1" x14ac:dyDescent="0.4">
      <c r="A220" s="209">
        <v>1516</v>
      </c>
      <c r="B220" s="14" t="s">
        <v>392</v>
      </c>
      <c r="C220" s="10" t="s">
        <v>379</v>
      </c>
      <c r="D220" s="18">
        <v>42723</v>
      </c>
      <c r="E220" s="18">
        <v>42731</v>
      </c>
      <c r="F220" s="14" t="s">
        <v>244</v>
      </c>
      <c r="G220" s="15">
        <v>173.07</v>
      </c>
      <c r="H220" s="412">
        <v>173.07</v>
      </c>
      <c r="I220" s="16">
        <f t="shared" si="7"/>
        <v>0</v>
      </c>
      <c r="J220" s="109" t="s">
        <v>276</v>
      </c>
      <c r="K220" s="73" t="s">
        <v>811</v>
      </c>
      <c r="L220" s="466"/>
      <c r="M220" s="459"/>
    </row>
    <row r="221" spans="1:13" s="8" customFormat="1" ht="22.9" customHeight="1" thickBot="1" x14ac:dyDescent="0.4">
      <c r="A221" s="209">
        <v>1516</v>
      </c>
      <c r="B221" s="14" t="s">
        <v>393</v>
      </c>
      <c r="C221" s="10" t="s">
        <v>379</v>
      </c>
      <c r="D221" s="18">
        <v>42723</v>
      </c>
      <c r="E221" s="18">
        <v>42731</v>
      </c>
      <c r="F221" s="14" t="s">
        <v>244</v>
      </c>
      <c r="G221" s="15">
        <v>173.07</v>
      </c>
      <c r="H221" s="412">
        <v>173.07</v>
      </c>
      <c r="I221" s="16">
        <f t="shared" si="7"/>
        <v>0</v>
      </c>
      <c r="J221" s="109" t="s">
        <v>276</v>
      </c>
      <c r="K221" s="73" t="s">
        <v>811</v>
      </c>
      <c r="L221" s="466"/>
      <c r="M221" s="459"/>
    </row>
    <row r="222" spans="1:13" s="8" customFormat="1" ht="22.9" customHeight="1" thickBot="1" x14ac:dyDescent="0.4">
      <c r="A222" s="209">
        <v>1516</v>
      </c>
      <c r="B222" s="14" t="s">
        <v>394</v>
      </c>
      <c r="C222" s="10" t="s">
        <v>379</v>
      </c>
      <c r="D222" s="18">
        <v>42723</v>
      </c>
      <c r="E222" s="18">
        <v>42731</v>
      </c>
      <c r="F222" s="14" t="s">
        <v>244</v>
      </c>
      <c r="G222" s="15">
        <v>173.07</v>
      </c>
      <c r="H222" s="412">
        <v>173.07</v>
      </c>
      <c r="I222" s="16">
        <f t="shared" si="7"/>
        <v>0</v>
      </c>
      <c r="J222" s="109" t="s">
        <v>276</v>
      </c>
      <c r="K222" s="73" t="s">
        <v>811</v>
      </c>
      <c r="L222" s="466"/>
      <c r="M222" s="459"/>
    </row>
    <row r="223" spans="1:13" s="8" customFormat="1" ht="22.9" customHeight="1" thickBot="1" x14ac:dyDescent="0.4">
      <c r="A223" s="209">
        <v>1516</v>
      </c>
      <c r="B223" s="14" t="s">
        <v>395</v>
      </c>
      <c r="C223" s="10" t="s">
        <v>379</v>
      </c>
      <c r="D223" s="18">
        <v>42723</v>
      </c>
      <c r="E223" s="18">
        <v>42731</v>
      </c>
      <c r="F223" s="14" t="s">
        <v>244</v>
      </c>
      <c r="G223" s="15">
        <v>173.07</v>
      </c>
      <c r="H223" s="412">
        <v>173.07</v>
      </c>
      <c r="I223" s="16">
        <f t="shared" si="7"/>
        <v>0</v>
      </c>
      <c r="J223" s="109" t="s">
        <v>276</v>
      </c>
      <c r="K223" s="73" t="s">
        <v>811</v>
      </c>
      <c r="L223" s="466"/>
      <c r="M223" s="459"/>
    </row>
    <row r="224" spans="1:13" s="8" customFormat="1" ht="22.9" customHeight="1" thickBot="1" x14ac:dyDescent="0.4">
      <c r="A224" s="209">
        <v>1516</v>
      </c>
      <c r="B224" s="14" t="s">
        <v>396</v>
      </c>
      <c r="C224" s="10" t="s">
        <v>379</v>
      </c>
      <c r="D224" s="18">
        <v>42723</v>
      </c>
      <c r="E224" s="18">
        <v>42731</v>
      </c>
      <c r="F224" s="14" t="s">
        <v>244</v>
      </c>
      <c r="G224" s="15">
        <v>173.07</v>
      </c>
      <c r="H224" s="412">
        <v>173.07</v>
      </c>
      <c r="I224" s="16">
        <f t="shared" si="7"/>
        <v>0</v>
      </c>
      <c r="J224" s="109" t="s">
        <v>276</v>
      </c>
      <c r="K224" s="73" t="s">
        <v>811</v>
      </c>
      <c r="L224" s="466"/>
      <c r="M224" s="459"/>
    </row>
    <row r="225" spans="1:13" s="8" customFormat="1" ht="22.9" customHeight="1" thickBot="1" x14ac:dyDescent="0.4">
      <c r="A225" s="209">
        <v>1516</v>
      </c>
      <c r="B225" s="14" t="s">
        <v>397</v>
      </c>
      <c r="C225" s="10" t="s">
        <v>379</v>
      </c>
      <c r="D225" s="18">
        <v>42723</v>
      </c>
      <c r="E225" s="18">
        <v>42731</v>
      </c>
      <c r="F225" s="14" t="s">
        <v>244</v>
      </c>
      <c r="G225" s="15">
        <v>173.07</v>
      </c>
      <c r="H225" s="412">
        <v>173.07</v>
      </c>
      <c r="I225" s="16">
        <f t="shared" si="7"/>
        <v>0</v>
      </c>
      <c r="J225" s="109" t="s">
        <v>276</v>
      </c>
      <c r="K225" s="73" t="s">
        <v>811</v>
      </c>
      <c r="L225" s="466"/>
      <c r="M225" s="459"/>
    </row>
    <row r="226" spans="1:13" s="8" customFormat="1" ht="22.9" customHeight="1" x14ac:dyDescent="0.35">
      <c r="A226" s="209">
        <v>1516</v>
      </c>
      <c r="B226" s="14" t="s">
        <v>398</v>
      </c>
      <c r="C226" s="10" t="s">
        <v>379</v>
      </c>
      <c r="D226" s="18">
        <v>42723</v>
      </c>
      <c r="E226" s="18">
        <v>42731</v>
      </c>
      <c r="F226" s="14" t="s">
        <v>244</v>
      </c>
      <c r="G226" s="15">
        <v>173.07</v>
      </c>
      <c r="H226" s="412">
        <v>173.07</v>
      </c>
      <c r="I226" s="16">
        <f t="shared" si="7"/>
        <v>0</v>
      </c>
      <c r="J226" s="109" t="s">
        <v>276</v>
      </c>
      <c r="K226" s="106" t="s">
        <v>811</v>
      </c>
      <c r="L226" s="466"/>
      <c r="M226" s="459"/>
    </row>
    <row r="227" spans="1:13" s="8" customFormat="1" ht="22.9" customHeight="1" x14ac:dyDescent="0.35">
      <c r="A227" s="209">
        <v>1516</v>
      </c>
      <c r="B227" s="94" t="s">
        <v>945</v>
      </c>
      <c r="C227" s="94" t="s">
        <v>379</v>
      </c>
      <c r="D227" s="95" t="s">
        <v>884</v>
      </c>
      <c r="E227" s="95" t="s">
        <v>873</v>
      </c>
      <c r="F227" s="94" t="s">
        <v>244</v>
      </c>
      <c r="G227" s="96">
        <v>172.66</v>
      </c>
      <c r="H227" s="412">
        <v>172.66</v>
      </c>
      <c r="I227" s="16">
        <f t="shared" si="7"/>
        <v>0</v>
      </c>
      <c r="J227" s="217" t="s">
        <v>989</v>
      </c>
      <c r="K227" s="91" t="s">
        <v>983</v>
      </c>
      <c r="L227" s="466"/>
      <c r="M227" s="459"/>
    </row>
    <row r="228" spans="1:13" s="8" customFormat="1" ht="22.9" customHeight="1" x14ac:dyDescent="0.35">
      <c r="A228" s="209">
        <v>1516</v>
      </c>
      <c r="B228" s="94" t="s">
        <v>1011</v>
      </c>
      <c r="C228" s="94" t="s">
        <v>379</v>
      </c>
      <c r="D228" s="95" t="s">
        <v>884</v>
      </c>
      <c r="E228" s="95" t="s">
        <v>873</v>
      </c>
      <c r="F228" s="94" t="s">
        <v>244</v>
      </c>
      <c r="G228" s="96">
        <v>172.66</v>
      </c>
      <c r="H228" s="412">
        <v>172.66</v>
      </c>
      <c r="I228" s="16">
        <f t="shared" si="7"/>
        <v>0</v>
      </c>
      <c r="J228" s="217" t="s">
        <v>989</v>
      </c>
      <c r="K228" s="91" t="s">
        <v>983</v>
      </c>
      <c r="L228" s="466"/>
      <c r="M228" s="459"/>
    </row>
    <row r="229" spans="1:13" s="8" customFormat="1" ht="22.9" customHeight="1" x14ac:dyDescent="0.35">
      <c r="A229" s="209">
        <v>1516</v>
      </c>
      <c r="B229" s="94" t="s">
        <v>1012</v>
      </c>
      <c r="C229" s="94" t="s">
        <v>379</v>
      </c>
      <c r="D229" s="95" t="s">
        <v>884</v>
      </c>
      <c r="E229" s="95" t="s">
        <v>873</v>
      </c>
      <c r="F229" s="94" t="s">
        <v>244</v>
      </c>
      <c r="G229" s="96">
        <v>172.66</v>
      </c>
      <c r="H229" s="412">
        <v>172.66</v>
      </c>
      <c r="I229" s="16">
        <f t="shared" si="7"/>
        <v>0</v>
      </c>
      <c r="J229" s="217" t="s">
        <v>989</v>
      </c>
      <c r="K229" s="91" t="s">
        <v>983</v>
      </c>
      <c r="L229" s="466"/>
      <c r="M229" s="459"/>
    </row>
    <row r="230" spans="1:13" s="8" customFormat="1" ht="22.9" customHeight="1" x14ac:dyDescent="0.35">
      <c r="A230" s="209">
        <v>1516</v>
      </c>
      <c r="B230" s="94" t="s">
        <v>1013</v>
      </c>
      <c r="C230" s="94" t="s">
        <v>379</v>
      </c>
      <c r="D230" s="95" t="s">
        <v>884</v>
      </c>
      <c r="E230" s="95" t="s">
        <v>873</v>
      </c>
      <c r="F230" s="94" t="s">
        <v>244</v>
      </c>
      <c r="G230" s="96">
        <v>173.23</v>
      </c>
      <c r="H230" s="412">
        <v>173.23</v>
      </c>
      <c r="I230" s="16">
        <f t="shared" si="7"/>
        <v>0</v>
      </c>
      <c r="J230" s="217" t="s">
        <v>989</v>
      </c>
      <c r="K230" s="91" t="s">
        <v>983</v>
      </c>
      <c r="L230" s="466"/>
      <c r="M230" s="459"/>
    </row>
    <row r="231" spans="1:13" s="8" customFormat="1" ht="22.9" customHeight="1" x14ac:dyDescent="0.35">
      <c r="A231" s="209">
        <v>1516</v>
      </c>
      <c r="B231" s="94" t="s">
        <v>1014</v>
      </c>
      <c r="C231" s="94" t="s">
        <v>379</v>
      </c>
      <c r="D231" s="95" t="s">
        <v>884</v>
      </c>
      <c r="E231" s="95" t="s">
        <v>873</v>
      </c>
      <c r="F231" s="94" t="s">
        <v>244</v>
      </c>
      <c r="G231" s="96">
        <v>173.23</v>
      </c>
      <c r="H231" s="412">
        <v>173.23</v>
      </c>
      <c r="I231" s="16">
        <f t="shared" si="7"/>
        <v>0</v>
      </c>
      <c r="J231" s="217" t="s">
        <v>989</v>
      </c>
      <c r="K231" s="91" t="s">
        <v>983</v>
      </c>
      <c r="L231" s="466"/>
      <c r="M231" s="459"/>
    </row>
    <row r="232" spans="1:13" s="8" customFormat="1" ht="22.9" customHeight="1" x14ac:dyDescent="0.35">
      <c r="A232" s="209">
        <v>1516</v>
      </c>
      <c r="B232" s="94" t="s">
        <v>1015</v>
      </c>
      <c r="C232" s="94" t="s">
        <v>379</v>
      </c>
      <c r="D232" s="95" t="s">
        <v>884</v>
      </c>
      <c r="E232" s="95" t="s">
        <v>873</v>
      </c>
      <c r="F232" s="94" t="s">
        <v>244</v>
      </c>
      <c r="G232" s="96">
        <v>173.23</v>
      </c>
      <c r="H232" s="412">
        <v>173.23</v>
      </c>
      <c r="I232" s="16">
        <f t="shared" si="7"/>
        <v>0</v>
      </c>
      <c r="J232" s="217" t="s">
        <v>989</v>
      </c>
      <c r="K232" s="91" t="s">
        <v>983</v>
      </c>
      <c r="L232" s="466"/>
      <c r="M232" s="459"/>
    </row>
    <row r="233" spans="1:13" s="8" customFormat="1" ht="22.9" customHeight="1" x14ac:dyDescent="0.35">
      <c r="A233" s="209">
        <v>1516</v>
      </c>
      <c r="B233" s="94" t="s">
        <v>1016</v>
      </c>
      <c r="C233" s="94" t="s">
        <v>379</v>
      </c>
      <c r="D233" s="95" t="s">
        <v>884</v>
      </c>
      <c r="E233" s="95" t="s">
        <v>873</v>
      </c>
      <c r="F233" s="94" t="s">
        <v>244</v>
      </c>
      <c r="G233" s="96">
        <v>173.23</v>
      </c>
      <c r="H233" s="412">
        <v>173.23</v>
      </c>
      <c r="I233" s="16">
        <f t="shared" si="7"/>
        <v>0</v>
      </c>
      <c r="J233" s="217" t="s">
        <v>989</v>
      </c>
      <c r="K233" s="91" t="s">
        <v>983</v>
      </c>
      <c r="L233" s="466"/>
      <c r="M233" s="459"/>
    </row>
    <row r="234" spans="1:13" s="8" customFormat="1" ht="22.9" customHeight="1" x14ac:dyDescent="0.35">
      <c r="A234" s="209">
        <v>1516</v>
      </c>
      <c r="B234" s="94" t="s">
        <v>1017</v>
      </c>
      <c r="C234" s="94" t="s">
        <v>379</v>
      </c>
      <c r="D234" s="95" t="s">
        <v>884</v>
      </c>
      <c r="E234" s="95" t="s">
        <v>873</v>
      </c>
      <c r="F234" s="94" t="s">
        <v>244</v>
      </c>
      <c r="G234" s="96">
        <v>173.23</v>
      </c>
      <c r="H234" s="412">
        <v>173.23</v>
      </c>
      <c r="I234" s="16">
        <f t="shared" si="7"/>
        <v>0</v>
      </c>
      <c r="J234" s="217" t="s">
        <v>989</v>
      </c>
      <c r="K234" s="91" t="s">
        <v>983</v>
      </c>
      <c r="L234" s="466"/>
      <c r="M234" s="459"/>
    </row>
    <row r="235" spans="1:13" s="8" customFormat="1" ht="22.9" customHeight="1" x14ac:dyDescent="0.35">
      <c r="A235" s="209">
        <v>1516</v>
      </c>
      <c r="B235" s="94" t="s">
        <v>1018</v>
      </c>
      <c r="C235" s="94" t="s">
        <v>379</v>
      </c>
      <c r="D235" s="95" t="s">
        <v>884</v>
      </c>
      <c r="E235" s="95" t="s">
        <v>873</v>
      </c>
      <c r="F235" s="94" t="s">
        <v>244</v>
      </c>
      <c r="G235" s="96">
        <v>173.23</v>
      </c>
      <c r="H235" s="412">
        <v>173.23</v>
      </c>
      <c r="I235" s="16">
        <f t="shared" si="7"/>
        <v>0</v>
      </c>
      <c r="J235" s="217" t="s">
        <v>989</v>
      </c>
      <c r="K235" s="91" t="s">
        <v>983</v>
      </c>
      <c r="L235" s="466"/>
      <c r="M235" s="459"/>
    </row>
    <row r="236" spans="1:13" s="8" customFormat="1" ht="22.9" customHeight="1" x14ac:dyDescent="0.35">
      <c r="A236" s="209">
        <v>1516</v>
      </c>
      <c r="B236" s="94" t="s">
        <v>1019</v>
      </c>
      <c r="C236" s="94" t="s">
        <v>379</v>
      </c>
      <c r="D236" s="95" t="s">
        <v>884</v>
      </c>
      <c r="E236" s="95" t="s">
        <v>873</v>
      </c>
      <c r="F236" s="94" t="s">
        <v>244</v>
      </c>
      <c r="G236" s="96">
        <v>173.23</v>
      </c>
      <c r="H236" s="412">
        <v>173.23</v>
      </c>
      <c r="I236" s="16">
        <f t="shared" si="7"/>
        <v>0</v>
      </c>
      <c r="J236" s="217" t="s">
        <v>989</v>
      </c>
      <c r="K236" s="91" t="s">
        <v>983</v>
      </c>
      <c r="L236" s="466"/>
      <c r="M236" s="459"/>
    </row>
    <row r="237" spans="1:13" s="8" customFormat="1" ht="22.9" customHeight="1" x14ac:dyDescent="0.35">
      <c r="A237" s="209">
        <v>1516</v>
      </c>
      <c r="B237" s="94" t="s">
        <v>1020</v>
      </c>
      <c r="C237" s="94" t="s">
        <v>379</v>
      </c>
      <c r="D237" s="95" t="s">
        <v>884</v>
      </c>
      <c r="E237" s="95" t="s">
        <v>873</v>
      </c>
      <c r="F237" s="94" t="s">
        <v>244</v>
      </c>
      <c r="G237" s="96">
        <v>173.23</v>
      </c>
      <c r="H237" s="412">
        <v>173.23</v>
      </c>
      <c r="I237" s="16">
        <f t="shared" si="7"/>
        <v>0</v>
      </c>
      <c r="J237" s="217" t="s">
        <v>989</v>
      </c>
      <c r="K237" s="91" t="s">
        <v>983</v>
      </c>
      <c r="L237" s="466"/>
      <c r="M237" s="459"/>
    </row>
    <row r="238" spans="1:13" s="8" customFormat="1" ht="22.9" customHeight="1" x14ac:dyDescent="0.35">
      <c r="A238" s="209">
        <v>1516</v>
      </c>
      <c r="B238" s="94" t="s">
        <v>1021</v>
      </c>
      <c r="C238" s="94" t="s">
        <v>379</v>
      </c>
      <c r="D238" s="95" t="s">
        <v>884</v>
      </c>
      <c r="E238" s="95" t="s">
        <v>873</v>
      </c>
      <c r="F238" s="94" t="s">
        <v>244</v>
      </c>
      <c r="G238" s="96">
        <v>173.23</v>
      </c>
      <c r="H238" s="412">
        <v>173.23</v>
      </c>
      <c r="I238" s="16">
        <f t="shared" si="7"/>
        <v>0</v>
      </c>
      <c r="J238" s="217" t="s">
        <v>989</v>
      </c>
      <c r="K238" s="91" t="s">
        <v>983</v>
      </c>
      <c r="L238" s="466"/>
      <c r="M238" s="459"/>
    </row>
    <row r="239" spans="1:13" s="8" customFormat="1" ht="22.9" customHeight="1" x14ac:dyDescent="0.35">
      <c r="A239" s="209">
        <v>1516</v>
      </c>
      <c r="B239" s="94" t="s">
        <v>1022</v>
      </c>
      <c r="C239" s="94" t="s">
        <v>379</v>
      </c>
      <c r="D239" s="95" t="s">
        <v>884</v>
      </c>
      <c r="E239" s="95" t="s">
        <v>873</v>
      </c>
      <c r="F239" s="94" t="s">
        <v>244</v>
      </c>
      <c r="G239" s="96">
        <v>173.23</v>
      </c>
      <c r="H239" s="412">
        <v>173.23</v>
      </c>
      <c r="I239" s="16">
        <f t="shared" si="7"/>
        <v>0</v>
      </c>
      <c r="J239" s="217" t="s">
        <v>989</v>
      </c>
      <c r="K239" s="91" t="s">
        <v>983</v>
      </c>
      <c r="L239" s="466"/>
      <c r="M239" s="459"/>
    </row>
    <row r="240" spans="1:13" s="8" customFormat="1" ht="22.9" customHeight="1" x14ac:dyDescent="0.35">
      <c r="A240" s="209">
        <v>1516</v>
      </c>
      <c r="B240" s="94" t="s">
        <v>1023</v>
      </c>
      <c r="C240" s="94" t="s">
        <v>379</v>
      </c>
      <c r="D240" s="95" t="s">
        <v>884</v>
      </c>
      <c r="E240" s="95" t="s">
        <v>873</v>
      </c>
      <c r="F240" s="94" t="s">
        <v>244</v>
      </c>
      <c r="G240" s="96">
        <v>172.66</v>
      </c>
      <c r="H240" s="412">
        <v>172.66</v>
      </c>
      <c r="I240" s="16">
        <f t="shared" si="7"/>
        <v>0</v>
      </c>
      <c r="J240" s="217" t="s">
        <v>989</v>
      </c>
      <c r="K240" s="91" t="s">
        <v>983</v>
      </c>
      <c r="L240" s="466"/>
      <c r="M240" s="459"/>
    </row>
    <row r="241" spans="1:13" s="8" customFormat="1" ht="22.9" customHeight="1" x14ac:dyDescent="0.35">
      <c r="A241" s="209">
        <v>1516</v>
      </c>
      <c r="B241" s="94" t="s">
        <v>1024</v>
      </c>
      <c r="C241" s="94" t="s">
        <v>379</v>
      </c>
      <c r="D241" s="95" t="s">
        <v>884</v>
      </c>
      <c r="E241" s="95" t="s">
        <v>873</v>
      </c>
      <c r="F241" s="94" t="s">
        <v>244</v>
      </c>
      <c r="G241" s="96">
        <v>172.66</v>
      </c>
      <c r="H241" s="412">
        <v>172.66</v>
      </c>
      <c r="I241" s="16">
        <f t="shared" si="7"/>
        <v>0</v>
      </c>
      <c r="J241" s="217" t="s">
        <v>989</v>
      </c>
      <c r="K241" s="91" t="s">
        <v>983</v>
      </c>
      <c r="L241" s="466"/>
      <c r="M241" s="459"/>
    </row>
    <row r="242" spans="1:13" s="8" customFormat="1" ht="22.9" customHeight="1" x14ac:dyDescent="0.35">
      <c r="A242" s="209">
        <v>1516</v>
      </c>
      <c r="B242" s="94" t="s">
        <v>1025</v>
      </c>
      <c r="C242" s="94" t="s">
        <v>379</v>
      </c>
      <c r="D242" s="95" t="s">
        <v>884</v>
      </c>
      <c r="E242" s="95" t="s">
        <v>873</v>
      </c>
      <c r="F242" s="94" t="s">
        <v>244</v>
      </c>
      <c r="G242" s="96">
        <v>172.66</v>
      </c>
      <c r="H242" s="412">
        <v>172.66</v>
      </c>
      <c r="I242" s="16">
        <f t="shared" si="7"/>
        <v>0</v>
      </c>
      <c r="J242" s="217" t="s">
        <v>989</v>
      </c>
      <c r="K242" s="91" t="s">
        <v>983</v>
      </c>
      <c r="L242" s="466"/>
      <c r="M242" s="459"/>
    </row>
    <row r="243" spans="1:13" s="8" customFormat="1" ht="22.9" customHeight="1" x14ac:dyDescent="0.35">
      <c r="A243" s="209">
        <v>1516</v>
      </c>
      <c r="B243" s="94" t="s">
        <v>1026</v>
      </c>
      <c r="C243" s="94" t="s">
        <v>379</v>
      </c>
      <c r="D243" s="95" t="s">
        <v>884</v>
      </c>
      <c r="E243" s="95" t="s">
        <v>873</v>
      </c>
      <c r="F243" s="94" t="s">
        <v>244</v>
      </c>
      <c r="G243" s="96">
        <v>172.66</v>
      </c>
      <c r="H243" s="412">
        <v>172.66</v>
      </c>
      <c r="I243" s="16">
        <f t="shared" si="7"/>
        <v>0</v>
      </c>
      <c r="J243" s="217" t="s">
        <v>989</v>
      </c>
      <c r="K243" s="91" t="s">
        <v>983</v>
      </c>
      <c r="L243" s="466"/>
      <c r="M243" s="459"/>
    </row>
    <row r="244" spans="1:13" s="8" customFormat="1" ht="22.9" customHeight="1" x14ac:dyDescent="0.35">
      <c r="A244" s="209">
        <v>1516</v>
      </c>
      <c r="B244" s="94" t="s">
        <v>1027</v>
      </c>
      <c r="C244" s="94" t="s">
        <v>379</v>
      </c>
      <c r="D244" s="95" t="s">
        <v>884</v>
      </c>
      <c r="E244" s="95" t="s">
        <v>873</v>
      </c>
      <c r="F244" s="94" t="s">
        <v>244</v>
      </c>
      <c r="G244" s="96">
        <v>172.66</v>
      </c>
      <c r="H244" s="412">
        <v>172.66</v>
      </c>
      <c r="I244" s="16">
        <f t="shared" si="7"/>
        <v>0</v>
      </c>
      <c r="J244" s="217" t="s">
        <v>989</v>
      </c>
      <c r="K244" s="91" t="s">
        <v>983</v>
      </c>
      <c r="L244" s="466"/>
      <c r="M244" s="459"/>
    </row>
    <row r="245" spans="1:13" s="8" customFormat="1" ht="22.9" customHeight="1" x14ac:dyDescent="0.35">
      <c r="A245" s="209">
        <v>1516</v>
      </c>
      <c r="B245" s="94" t="s">
        <v>1028</v>
      </c>
      <c r="C245" s="94" t="s">
        <v>379</v>
      </c>
      <c r="D245" s="95" t="s">
        <v>884</v>
      </c>
      <c r="E245" s="95" t="s">
        <v>873</v>
      </c>
      <c r="F245" s="94" t="s">
        <v>244</v>
      </c>
      <c r="G245" s="96">
        <v>172.66</v>
      </c>
      <c r="H245" s="412">
        <v>172.66</v>
      </c>
      <c r="I245" s="16">
        <f t="shared" si="7"/>
        <v>0</v>
      </c>
      <c r="J245" s="217" t="s">
        <v>989</v>
      </c>
      <c r="K245" s="91" t="s">
        <v>983</v>
      </c>
      <c r="L245" s="466"/>
      <c r="M245" s="459"/>
    </row>
    <row r="246" spans="1:13" s="8" customFormat="1" ht="22.9" customHeight="1" x14ac:dyDescent="0.35">
      <c r="A246" s="209">
        <v>1516</v>
      </c>
      <c r="B246" s="94" t="s">
        <v>1029</v>
      </c>
      <c r="C246" s="94" t="s">
        <v>379</v>
      </c>
      <c r="D246" s="95" t="s">
        <v>884</v>
      </c>
      <c r="E246" s="95" t="s">
        <v>873</v>
      </c>
      <c r="F246" s="94" t="s">
        <v>244</v>
      </c>
      <c r="G246" s="96">
        <v>172.66</v>
      </c>
      <c r="H246" s="412">
        <v>172.66</v>
      </c>
      <c r="I246" s="16">
        <f t="shared" si="7"/>
        <v>0</v>
      </c>
      <c r="J246" s="217" t="s">
        <v>989</v>
      </c>
      <c r="K246" s="91" t="s">
        <v>983</v>
      </c>
      <c r="L246" s="466"/>
      <c r="M246" s="459"/>
    </row>
    <row r="247" spans="1:13" s="8" customFormat="1" ht="22.9" customHeight="1" x14ac:dyDescent="0.35">
      <c r="A247" s="209">
        <v>1516</v>
      </c>
      <c r="B247" s="94" t="s">
        <v>1030</v>
      </c>
      <c r="C247" s="94" t="s">
        <v>379</v>
      </c>
      <c r="D247" s="95" t="s">
        <v>884</v>
      </c>
      <c r="E247" s="95" t="s">
        <v>873</v>
      </c>
      <c r="F247" s="94" t="s">
        <v>244</v>
      </c>
      <c r="G247" s="96">
        <v>176.96</v>
      </c>
      <c r="H247" s="412">
        <v>176.96</v>
      </c>
      <c r="I247" s="16">
        <f t="shared" si="7"/>
        <v>0</v>
      </c>
      <c r="J247" s="217" t="s">
        <v>989</v>
      </c>
      <c r="K247" s="91" t="s">
        <v>983</v>
      </c>
      <c r="L247" s="466"/>
      <c r="M247" s="459"/>
    </row>
    <row r="248" spans="1:13" s="8" customFormat="1" ht="22.9" customHeight="1" x14ac:dyDescent="0.35">
      <c r="A248" s="209">
        <v>1516</v>
      </c>
      <c r="B248" s="94" t="s">
        <v>1031</v>
      </c>
      <c r="C248" s="94" t="s">
        <v>379</v>
      </c>
      <c r="D248" s="95" t="s">
        <v>884</v>
      </c>
      <c r="E248" s="95" t="s">
        <v>873</v>
      </c>
      <c r="F248" s="94" t="s">
        <v>244</v>
      </c>
      <c r="G248" s="96">
        <v>176.96</v>
      </c>
      <c r="H248" s="412">
        <v>176.96</v>
      </c>
      <c r="I248" s="16">
        <f t="shared" si="7"/>
        <v>0</v>
      </c>
      <c r="J248" s="217" t="s">
        <v>989</v>
      </c>
      <c r="K248" s="91" t="s">
        <v>983</v>
      </c>
      <c r="L248" s="466"/>
      <c r="M248" s="459"/>
    </row>
    <row r="249" spans="1:13" s="8" customFormat="1" ht="22.9" customHeight="1" x14ac:dyDescent="0.35">
      <c r="A249" s="209">
        <v>1516</v>
      </c>
      <c r="B249" s="94" t="s">
        <v>1032</v>
      </c>
      <c r="C249" s="94" t="s">
        <v>379</v>
      </c>
      <c r="D249" s="95" t="s">
        <v>884</v>
      </c>
      <c r="E249" s="95" t="s">
        <v>873</v>
      </c>
      <c r="F249" s="94" t="s">
        <v>244</v>
      </c>
      <c r="G249" s="96">
        <v>176.96</v>
      </c>
      <c r="H249" s="412">
        <v>176.96</v>
      </c>
      <c r="I249" s="16">
        <f t="shared" si="7"/>
        <v>0</v>
      </c>
      <c r="J249" s="217" t="s">
        <v>989</v>
      </c>
      <c r="K249" s="91" t="s">
        <v>983</v>
      </c>
      <c r="L249" s="466"/>
      <c r="M249" s="459"/>
    </row>
    <row r="250" spans="1:13" s="8" customFormat="1" ht="22.9" customHeight="1" x14ac:dyDescent="0.35">
      <c r="A250" s="209">
        <v>1516</v>
      </c>
      <c r="B250" s="94" t="s">
        <v>1033</v>
      </c>
      <c r="C250" s="94" t="s">
        <v>379</v>
      </c>
      <c r="D250" s="95" t="s">
        <v>884</v>
      </c>
      <c r="E250" s="95" t="s">
        <v>873</v>
      </c>
      <c r="F250" s="94" t="s">
        <v>244</v>
      </c>
      <c r="G250" s="96">
        <v>176.96</v>
      </c>
      <c r="H250" s="412">
        <v>176.96</v>
      </c>
      <c r="I250" s="16">
        <f t="shared" si="7"/>
        <v>0</v>
      </c>
      <c r="J250" s="217" t="s">
        <v>989</v>
      </c>
      <c r="K250" s="91" t="s">
        <v>983</v>
      </c>
      <c r="L250" s="466"/>
      <c r="M250" s="459"/>
    </row>
    <row r="251" spans="1:13" s="8" customFormat="1" ht="22.9" customHeight="1" x14ac:dyDescent="0.35">
      <c r="A251" s="209">
        <v>1516</v>
      </c>
      <c r="B251" s="94" t="s">
        <v>1034</v>
      </c>
      <c r="C251" s="94" t="s">
        <v>379</v>
      </c>
      <c r="D251" s="95" t="s">
        <v>884</v>
      </c>
      <c r="E251" s="95" t="s">
        <v>873</v>
      </c>
      <c r="F251" s="94" t="s">
        <v>244</v>
      </c>
      <c r="G251" s="96">
        <v>176.96</v>
      </c>
      <c r="H251" s="412">
        <v>176.96</v>
      </c>
      <c r="I251" s="16">
        <f t="shared" si="7"/>
        <v>0</v>
      </c>
      <c r="J251" s="217" t="s">
        <v>989</v>
      </c>
      <c r="K251" s="91" t="s">
        <v>983</v>
      </c>
      <c r="L251" s="466"/>
      <c r="M251" s="459"/>
    </row>
    <row r="252" spans="1:13" s="8" customFormat="1" ht="22.9" customHeight="1" x14ac:dyDescent="0.35">
      <c r="A252" s="209">
        <v>1516</v>
      </c>
      <c r="B252" s="94" t="s">
        <v>1035</v>
      </c>
      <c r="C252" s="94" t="s">
        <v>379</v>
      </c>
      <c r="D252" s="95" t="s">
        <v>884</v>
      </c>
      <c r="E252" s="95" t="s">
        <v>873</v>
      </c>
      <c r="F252" s="94" t="s">
        <v>244</v>
      </c>
      <c r="G252" s="96">
        <v>176.96</v>
      </c>
      <c r="H252" s="412">
        <v>176.96</v>
      </c>
      <c r="I252" s="16">
        <f t="shared" si="7"/>
        <v>0</v>
      </c>
      <c r="J252" s="217" t="s">
        <v>989</v>
      </c>
      <c r="K252" s="91" t="s">
        <v>983</v>
      </c>
      <c r="L252" s="466"/>
      <c r="M252" s="459"/>
    </row>
    <row r="253" spans="1:13" s="8" customFormat="1" ht="22.9" customHeight="1" x14ac:dyDescent="0.35">
      <c r="A253" s="209">
        <v>1516</v>
      </c>
      <c r="B253" s="94" t="s">
        <v>1036</v>
      </c>
      <c r="C253" s="94" t="s">
        <v>379</v>
      </c>
      <c r="D253" s="95" t="s">
        <v>884</v>
      </c>
      <c r="E253" s="95" t="s">
        <v>873</v>
      </c>
      <c r="F253" s="94" t="s">
        <v>244</v>
      </c>
      <c r="G253" s="96">
        <v>172.66</v>
      </c>
      <c r="H253" s="412">
        <v>172.66</v>
      </c>
      <c r="I253" s="16">
        <f t="shared" si="7"/>
        <v>0</v>
      </c>
      <c r="J253" s="217" t="s">
        <v>989</v>
      </c>
      <c r="K253" s="91" t="s">
        <v>983</v>
      </c>
      <c r="L253" s="466"/>
      <c r="M253" s="459"/>
    </row>
    <row r="254" spans="1:13" s="8" customFormat="1" ht="22.9" customHeight="1" x14ac:dyDescent="0.35">
      <c r="A254" s="209">
        <v>1516</v>
      </c>
      <c r="B254" s="94" t="s">
        <v>1037</v>
      </c>
      <c r="C254" s="94" t="s">
        <v>379</v>
      </c>
      <c r="D254" s="95" t="s">
        <v>884</v>
      </c>
      <c r="E254" s="95" t="s">
        <v>873</v>
      </c>
      <c r="F254" s="94" t="s">
        <v>244</v>
      </c>
      <c r="G254" s="96">
        <v>172.66</v>
      </c>
      <c r="H254" s="412">
        <v>172.66</v>
      </c>
      <c r="I254" s="16">
        <f t="shared" si="7"/>
        <v>0</v>
      </c>
      <c r="J254" s="217" t="s">
        <v>989</v>
      </c>
      <c r="K254" s="91" t="s">
        <v>983</v>
      </c>
      <c r="L254" s="466"/>
      <c r="M254" s="459"/>
    </row>
    <row r="255" spans="1:13" s="8" customFormat="1" ht="22.9" customHeight="1" x14ac:dyDescent="0.35">
      <c r="A255" s="209">
        <v>1516</v>
      </c>
      <c r="B255" s="94" t="s">
        <v>1038</v>
      </c>
      <c r="C255" s="94" t="s">
        <v>379</v>
      </c>
      <c r="D255" s="95" t="s">
        <v>884</v>
      </c>
      <c r="E255" s="95" t="s">
        <v>873</v>
      </c>
      <c r="F255" s="94" t="s">
        <v>244</v>
      </c>
      <c r="G255" s="96">
        <v>172.66</v>
      </c>
      <c r="H255" s="412">
        <v>172.66</v>
      </c>
      <c r="I255" s="16">
        <f t="shared" si="7"/>
        <v>0</v>
      </c>
      <c r="J255" s="221" t="s">
        <v>989</v>
      </c>
      <c r="K255" s="91" t="s">
        <v>983</v>
      </c>
      <c r="L255" s="466"/>
      <c r="M255" s="459"/>
    </row>
    <row r="256" spans="1:13" s="8" customFormat="1" ht="22.9" customHeight="1" x14ac:dyDescent="0.35">
      <c r="A256" s="209">
        <v>1516</v>
      </c>
      <c r="B256" s="169" t="s">
        <v>1056</v>
      </c>
      <c r="C256" s="169" t="s">
        <v>379</v>
      </c>
      <c r="D256" s="170" t="s">
        <v>1061</v>
      </c>
      <c r="E256" s="170" t="s">
        <v>1066</v>
      </c>
      <c r="F256" s="169" t="s">
        <v>28</v>
      </c>
      <c r="G256" s="171">
        <v>9759.5</v>
      </c>
      <c r="H256" s="171">
        <f>1359.5+1500+6900</f>
        <v>9759.5</v>
      </c>
      <c r="I256" s="16">
        <f t="shared" si="7"/>
        <v>0</v>
      </c>
      <c r="J256" s="222"/>
      <c r="K256" s="110" t="s">
        <v>1492</v>
      </c>
      <c r="L256" s="53"/>
      <c r="M256" s="309" t="s">
        <v>1649</v>
      </c>
    </row>
    <row r="257" spans="1:13" s="8" customFormat="1" ht="22.9" customHeight="1" x14ac:dyDescent="0.35">
      <c r="A257" s="209">
        <v>1516</v>
      </c>
      <c r="B257" s="169" t="s">
        <v>1057</v>
      </c>
      <c r="C257" s="169" t="s">
        <v>379</v>
      </c>
      <c r="D257" s="170" t="s">
        <v>1062</v>
      </c>
      <c r="E257" s="170" t="s">
        <v>1067</v>
      </c>
      <c r="F257" s="169" t="s">
        <v>28</v>
      </c>
      <c r="G257" s="171">
        <v>7509.48</v>
      </c>
      <c r="H257" s="171">
        <f>2000</f>
        <v>2000</v>
      </c>
      <c r="I257" s="16">
        <f t="shared" si="7"/>
        <v>5509.48</v>
      </c>
      <c r="J257" s="222"/>
      <c r="K257" s="110" t="s">
        <v>1492</v>
      </c>
      <c r="L257" s="53"/>
      <c r="M257" s="309" t="s">
        <v>1705</v>
      </c>
    </row>
    <row r="258" spans="1:13" s="8" customFormat="1" ht="22.9" customHeight="1" x14ac:dyDescent="0.35">
      <c r="A258" s="209">
        <v>1516</v>
      </c>
      <c r="B258" s="169" t="s">
        <v>1058</v>
      </c>
      <c r="C258" s="169" t="s">
        <v>379</v>
      </c>
      <c r="D258" s="170" t="s">
        <v>1063</v>
      </c>
      <c r="E258" s="170" t="s">
        <v>1068</v>
      </c>
      <c r="F258" s="169" t="s">
        <v>28</v>
      </c>
      <c r="G258" s="171">
        <v>7346.8</v>
      </c>
      <c r="H258" s="171"/>
      <c r="I258" s="16">
        <f t="shared" si="7"/>
        <v>7346.8</v>
      </c>
      <c r="J258" s="222"/>
      <c r="K258" s="110" t="s">
        <v>1492</v>
      </c>
      <c r="L258" s="53"/>
      <c r="M258" s="309"/>
    </row>
    <row r="259" spans="1:13" s="8" customFormat="1" ht="22.9" customHeight="1" x14ac:dyDescent="0.35">
      <c r="A259" s="209">
        <v>1516</v>
      </c>
      <c r="B259" s="169" t="s">
        <v>1059</v>
      </c>
      <c r="C259" s="169" t="s">
        <v>379</v>
      </c>
      <c r="D259" s="170" t="s">
        <v>1064</v>
      </c>
      <c r="E259" s="170" t="s">
        <v>1069</v>
      </c>
      <c r="F259" s="169" t="s">
        <v>28</v>
      </c>
      <c r="G259" s="171">
        <v>8332.7199999999993</v>
      </c>
      <c r="H259" s="171"/>
      <c r="I259" s="16">
        <f t="shared" si="7"/>
        <v>8332.7199999999993</v>
      </c>
      <c r="J259" s="222"/>
      <c r="K259" s="110" t="s">
        <v>1492</v>
      </c>
      <c r="L259" s="53"/>
      <c r="M259" s="309"/>
    </row>
    <row r="260" spans="1:13" s="8" customFormat="1" ht="22.9" customHeight="1" x14ac:dyDescent="0.35">
      <c r="A260" s="209">
        <v>1516</v>
      </c>
      <c r="B260" s="169" t="s">
        <v>1060</v>
      </c>
      <c r="C260" s="169" t="s">
        <v>379</v>
      </c>
      <c r="D260" s="170" t="s">
        <v>1065</v>
      </c>
      <c r="E260" s="170" t="s">
        <v>1070</v>
      </c>
      <c r="F260" s="169" t="s">
        <v>28</v>
      </c>
      <c r="G260" s="171">
        <v>4650.6000000000004</v>
      </c>
      <c r="H260" s="171"/>
      <c r="I260" s="16">
        <f t="shared" si="7"/>
        <v>4650.6000000000004</v>
      </c>
      <c r="J260" s="222"/>
      <c r="K260" s="110" t="s">
        <v>1492</v>
      </c>
      <c r="L260" s="53"/>
      <c r="M260" s="309"/>
    </row>
    <row r="261" spans="1:13" s="8" customFormat="1" ht="22.9" customHeight="1" x14ac:dyDescent="0.35">
      <c r="A261" s="209">
        <v>1516</v>
      </c>
      <c r="B261" s="169" t="s">
        <v>1074</v>
      </c>
      <c r="C261" s="169" t="s">
        <v>379</v>
      </c>
      <c r="D261" s="170" t="s">
        <v>1080</v>
      </c>
      <c r="E261" s="170" t="s">
        <v>1081</v>
      </c>
      <c r="F261" s="169" t="s">
        <v>9</v>
      </c>
      <c r="G261" s="171">
        <v>261</v>
      </c>
      <c r="H261" s="171"/>
      <c r="I261" s="16">
        <f t="shared" si="7"/>
        <v>261</v>
      </c>
      <c r="J261" s="222"/>
      <c r="K261" s="110" t="s">
        <v>1492</v>
      </c>
      <c r="L261" s="53"/>
      <c r="M261" s="309"/>
    </row>
    <row r="262" spans="1:13" s="8" customFormat="1" ht="22.9" customHeight="1" x14ac:dyDescent="0.35">
      <c r="A262" s="209">
        <v>1516</v>
      </c>
      <c r="B262" s="169" t="s">
        <v>1075</v>
      </c>
      <c r="C262" s="169" t="s">
        <v>379</v>
      </c>
      <c r="D262" s="170" t="s">
        <v>1000</v>
      </c>
      <c r="E262" s="170" t="s">
        <v>1072</v>
      </c>
      <c r="F262" s="169" t="s">
        <v>9</v>
      </c>
      <c r="G262" s="171">
        <v>261</v>
      </c>
      <c r="H262" s="171"/>
      <c r="I262" s="16">
        <f t="shared" si="7"/>
        <v>261</v>
      </c>
      <c r="J262" s="222"/>
      <c r="K262" s="110" t="s">
        <v>1492</v>
      </c>
      <c r="L262" s="53"/>
      <c r="M262" s="309"/>
    </row>
    <row r="263" spans="1:13" s="8" customFormat="1" ht="22.9" customHeight="1" x14ac:dyDescent="0.35">
      <c r="A263" s="209">
        <v>1516</v>
      </c>
      <c r="B263" s="169" t="s">
        <v>1076</v>
      </c>
      <c r="C263" s="169" t="s">
        <v>379</v>
      </c>
      <c r="D263" s="170" t="s">
        <v>1062</v>
      </c>
      <c r="E263" s="170" t="s">
        <v>1067</v>
      </c>
      <c r="F263" s="169" t="s">
        <v>9</v>
      </c>
      <c r="G263" s="171">
        <v>3483.27</v>
      </c>
      <c r="H263" s="171"/>
      <c r="I263" s="16">
        <f t="shared" si="7"/>
        <v>3483.27</v>
      </c>
      <c r="J263" s="222"/>
      <c r="K263" s="110" t="s">
        <v>1492</v>
      </c>
      <c r="L263" s="53"/>
      <c r="M263" s="309"/>
    </row>
    <row r="264" spans="1:13" s="8" customFormat="1" ht="22.9" customHeight="1" x14ac:dyDescent="0.35">
      <c r="A264" s="209">
        <v>1516</v>
      </c>
      <c r="B264" s="169" t="s">
        <v>1077</v>
      </c>
      <c r="C264" s="169" t="s">
        <v>379</v>
      </c>
      <c r="D264" s="170" t="s">
        <v>1063</v>
      </c>
      <c r="E264" s="170" t="s">
        <v>1068</v>
      </c>
      <c r="F264" s="169" t="s">
        <v>9</v>
      </c>
      <c r="G264" s="171">
        <v>2651.01</v>
      </c>
      <c r="H264" s="171"/>
      <c r="I264" s="16">
        <f t="shared" si="7"/>
        <v>2651.01</v>
      </c>
      <c r="J264" s="222"/>
      <c r="K264" s="110" t="s">
        <v>1492</v>
      </c>
      <c r="L264" s="53"/>
      <c r="M264" s="309"/>
    </row>
    <row r="265" spans="1:13" s="8" customFormat="1" ht="22.9" customHeight="1" x14ac:dyDescent="0.35">
      <c r="A265" s="209">
        <v>1516</v>
      </c>
      <c r="B265" s="169" t="s">
        <v>1078</v>
      </c>
      <c r="C265" s="169" t="s">
        <v>379</v>
      </c>
      <c r="D265" s="170" t="s">
        <v>1064</v>
      </c>
      <c r="E265" s="170" t="s">
        <v>1069</v>
      </c>
      <c r="F265" s="169" t="s">
        <v>9</v>
      </c>
      <c r="G265" s="171">
        <v>2776.14</v>
      </c>
      <c r="H265" s="171"/>
      <c r="I265" s="16">
        <f t="shared" si="7"/>
        <v>2776.14</v>
      </c>
      <c r="J265" s="222"/>
      <c r="K265" s="110" t="s">
        <v>1492</v>
      </c>
      <c r="L265" s="53"/>
      <c r="M265" s="309"/>
    </row>
    <row r="266" spans="1:13" s="8" customFormat="1" ht="22.9" customHeight="1" x14ac:dyDescent="0.35">
      <c r="A266" s="209">
        <v>1516</v>
      </c>
      <c r="B266" s="169" t="s">
        <v>1079</v>
      </c>
      <c r="C266" s="169" t="s">
        <v>379</v>
      </c>
      <c r="D266" s="170" t="s">
        <v>1065</v>
      </c>
      <c r="E266" s="170" t="s">
        <v>1070</v>
      </c>
      <c r="F266" s="169" t="s">
        <v>9</v>
      </c>
      <c r="G266" s="171">
        <v>2196.08</v>
      </c>
      <c r="H266" s="171"/>
      <c r="I266" s="16">
        <f t="shared" si="7"/>
        <v>2196.08</v>
      </c>
      <c r="J266" s="222"/>
      <c r="K266" s="110" t="s">
        <v>1492</v>
      </c>
      <c r="L266" s="53"/>
      <c r="M266" s="309"/>
    </row>
    <row r="267" spans="1:13" s="8" customFormat="1" ht="22.9" customHeight="1" x14ac:dyDescent="0.35">
      <c r="A267" s="209">
        <v>1516</v>
      </c>
      <c r="B267" s="237" t="s">
        <v>1404</v>
      </c>
      <c r="C267" s="237" t="s">
        <v>379</v>
      </c>
      <c r="D267" s="355" t="s">
        <v>1397</v>
      </c>
      <c r="E267" s="355" t="s">
        <v>1402</v>
      </c>
      <c r="F267" s="237" t="s">
        <v>263</v>
      </c>
      <c r="G267" s="356">
        <v>394.69</v>
      </c>
      <c r="H267" s="356"/>
      <c r="I267" s="16">
        <f t="shared" si="7"/>
        <v>394.69</v>
      </c>
      <c r="J267" s="360"/>
      <c r="K267" s="110" t="s">
        <v>1403</v>
      </c>
      <c r="L267" s="53"/>
      <c r="M267" s="309"/>
    </row>
    <row r="268" spans="1:13" s="8" customFormat="1" ht="22.9" customHeight="1" x14ac:dyDescent="0.35">
      <c r="A268" s="209">
        <v>1516</v>
      </c>
      <c r="B268" s="237" t="s">
        <v>1405</v>
      </c>
      <c r="C268" s="237" t="s">
        <v>379</v>
      </c>
      <c r="D268" s="413" t="s">
        <v>1406</v>
      </c>
      <c r="E268" s="355" t="s">
        <v>1407</v>
      </c>
      <c r="F268" s="237" t="s">
        <v>263</v>
      </c>
      <c r="G268" s="356">
        <v>600.29</v>
      </c>
      <c r="H268" s="356"/>
      <c r="I268" s="16">
        <f t="shared" si="7"/>
        <v>600.29</v>
      </c>
      <c r="J268" s="360"/>
      <c r="K268" s="110" t="s">
        <v>1403</v>
      </c>
      <c r="L268" s="53"/>
      <c r="M268" s="309"/>
    </row>
    <row r="269" spans="1:13" s="8" customFormat="1" ht="22.9" customHeight="1" x14ac:dyDescent="0.35">
      <c r="A269" s="209">
        <v>1516</v>
      </c>
      <c r="B269" s="237" t="s">
        <v>1398</v>
      </c>
      <c r="C269" s="237" t="s">
        <v>379</v>
      </c>
      <c r="D269" s="413" t="s">
        <v>1400</v>
      </c>
      <c r="E269" s="355" t="s">
        <v>1401</v>
      </c>
      <c r="F269" s="237" t="s">
        <v>301</v>
      </c>
      <c r="G269" s="356">
        <v>200.94</v>
      </c>
      <c r="H269" s="356"/>
      <c r="I269" s="16">
        <f t="shared" si="7"/>
        <v>200.94</v>
      </c>
      <c r="J269" s="360"/>
      <c r="K269" s="110" t="s">
        <v>1403</v>
      </c>
      <c r="L269" s="53"/>
      <c r="M269" s="309"/>
    </row>
    <row r="270" spans="1:13" s="8" customFormat="1" ht="22.9" customHeight="1" x14ac:dyDescent="0.35">
      <c r="A270" s="209">
        <v>1516</v>
      </c>
      <c r="B270" s="237" t="s">
        <v>1399</v>
      </c>
      <c r="C270" s="237" t="s">
        <v>379</v>
      </c>
      <c r="D270" s="355" t="s">
        <v>1397</v>
      </c>
      <c r="E270" s="355" t="s">
        <v>1402</v>
      </c>
      <c r="F270" s="237" t="s">
        <v>301</v>
      </c>
      <c r="G270" s="356">
        <v>122.86</v>
      </c>
      <c r="H270" s="356"/>
      <c r="I270" s="16">
        <f t="shared" si="7"/>
        <v>122.86</v>
      </c>
      <c r="J270" s="360"/>
      <c r="K270" s="110" t="s">
        <v>1403</v>
      </c>
      <c r="L270" s="53"/>
      <c r="M270" s="309"/>
    </row>
    <row r="271" spans="1:13" s="8" customFormat="1" ht="22.9" customHeight="1" x14ac:dyDescent="0.35">
      <c r="A271" s="209">
        <v>1516</v>
      </c>
      <c r="B271" s="237" t="s">
        <v>1419</v>
      </c>
      <c r="C271" s="237" t="s">
        <v>379</v>
      </c>
      <c r="D271" s="413" t="s">
        <v>1409</v>
      </c>
      <c r="E271" s="355" t="s">
        <v>1410</v>
      </c>
      <c r="F271" s="237" t="s">
        <v>244</v>
      </c>
      <c r="G271" s="356">
        <v>168.22</v>
      </c>
      <c r="H271" s="356"/>
      <c r="I271" s="16">
        <f t="shared" si="7"/>
        <v>168.22</v>
      </c>
      <c r="J271" s="360"/>
      <c r="K271" s="110" t="s">
        <v>1403</v>
      </c>
      <c r="L271" s="53"/>
      <c r="M271" s="309"/>
    </row>
    <row r="272" spans="1:13" s="8" customFormat="1" ht="22.9" customHeight="1" x14ac:dyDescent="0.35">
      <c r="A272" s="209">
        <v>1516</v>
      </c>
      <c r="B272" s="237" t="s">
        <v>1420</v>
      </c>
      <c r="C272" s="237" t="s">
        <v>379</v>
      </c>
      <c r="D272" s="413" t="s">
        <v>1409</v>
      </c>
      <c r="E272" s="355" t="s">
        <v>1410</v>
      </c>
      <c r="F272" s="237" t="s">
        <v>244</v>
      </c>
      <c r="G272" s="356">
        <v>168.22</v>
      </c>
      <c r="H272" s="356"/>
      <c r="I272" s="16">
        <f t="shared" ref="I272:I335" si="8">G272-H272</f>
        <v>168.22</v>
      </c>
      <c r="J272" s="360"/>
      <c r="K272" s="110" t="s">
        <v>1403</v>
      </c>
      <c r="L272" s="53"/>
      <c r="M272" s="309"/>
    </row>
    <row r="273" spans="1:13" s="8" customFormat="1" ht="22.9" customHeight="1" x14ac:dyDescent="0.35">
      <c r="A273" s="209">
        <v>1516</v>
      </c>
      <c r="B273" s="237" t="s">
        <v>1421</v>
      </c>
      <c r="C273" s="237" t="s">
        <v>379</v>
      </c>
      <c r="D273" s="355" t="s">
        <v>1411</v>
      </c>
      <c r="E273" s="355" t="s">
        <v>1412</v>
      </c>
      <c r="F273" s="237" t="s">
        <v>244</v>
      </c>
      <c r="G273" s="356">
        <v>168.79</v>
      </c>
      <c r="H273" s="412">
        <v>168.79</v>
      </c>
      <c r="I273" s="16">
        <f t="shared" si="8"/>
        <v>0</v>
      </c>
      <c r="J273" s="360"/>
      <c r="K273" s="110" t="s">
        <v>1403</v>
      </c>
      <c r="L273" s="53"/>
      <c r="M273" s="309"/>
    </row>
    <row r="274" spans="1:13" s="8" customFormat="1" ht="22.9" customHeight="1" x14ac:dyDescent="0.35">
      <c r="A274" s="209">
        <v>1516</v>
      </c>
      <c r="B274" s="237" t="s">
        <v>1422</v>
      </c>
      <c r="C274" s="237" t="s">
        <v>379</v>
      </c>
      <c r="D274" s="355" t="s">
        <v>1411</v>
      </c>
      <c r="E274" s="355" t="s">
        <v>1412</v>
      </c>
      <c r="F274" s="237" t="s">
        <v>244</v>
      </c>
      <c r="G274" s="356">
        <v>168.79</v>
      </c>
      <c r="H274" s="412">
        <v>168.79</v>
      </c>
      <c r="I274" s="16">
        <f t="shared" si="8"/>
        <v>0</v>
      </c>
      <c r="J274" s="360"/>
      <c r="K274" s="110" t="s">
        <v>1403</v>
      </c>
      <c r="L274" s="53"/>
      <c r="M274" s="459" t="s">
        <v>1699</v>
      </c>
    </row>
    <row r="275" spans="1:13" s="8" customFormat="1" ht="22.9" customHeight="1" x14ac:dyDescent="0.35">
      <c r="A275" s="209">
        <v>1516</v>
      </c>
      <c r="B275" s="237" t="s">
        <v>1423</v>
      </c>
      <c r="C275" s="237" t="s">
        <v>379</v>
      </c>
      <c r="D275" s="355" t="s">
        <v>1411</v>
      </c>
      <c r="E275" s="355" t="s">
        <v>1412</v>
      </c>
      <c r="F275" s="237" t="s">
        <v>244</v>
      </c>
      <c r="G275" s="356">
        <v>168.79</v>
      </c>
      <c r="H275" s="412">
        <v>168.79</v>
      </c>
      <c r="I275" s="16">
        <f t="shared" si="8"/>
        <v>0</v>
      </c>
      <c r="J275" s="360"/>
      <c r="K275" s="110" t="s">
        <v>1403</v>
      </c>
      <c r="L275" s="53"/>
      <c r="M275" s="459"/>
    </row>
    <row r="276" spans="1:13" s="8" customFormat="1" ht="22.9" customHeight="1" x14ac:dyDescent="0.35">
      <c r="A276" s="209">
        <v>1516</v>
      </c>
      <c r="B276" s="237" t="s">
        <v>1424</v>
      </c>
      <c r="C276" s="237" t="s">
        <v>379</v>
      </c>
      <c r="D276" s="355" t="s">
        <v>1411</v>
      </c>
      <c r="E276" s="355" t="s">
        <v>1412</v>
      </c>
      <c r="F276" s="237" t="s">
        <v>244</v>
      </c>
      <c r="G276" s="356">
        <v>168.79</v>
      </c>
      <c r="H276" s="412">
        <v>168.79</v>
      </c>
      <c r="I276" s="16">
        <f t="shared" si="8"/>
        <v>0</v>
      </c>
      <c r="J276" s="360"/>
      <c r="K276" s="110" t="s">
        <v>1403</v>
      </c>
      <c r="L276" s="53"/>
      <c r="M276" s="459"/>
    </row>
    <row r="277" spans="1:13" s="8" customFormat="1" ht="22.9" customHeight="1" x14ac:dyDescent="0.35">
      <c r="A277" s="209">
        <v>1516</v>
      </c>
      <c r="B277" s="237" t="s">
        <v>1425</v>
      </c>
      <c r="C277" s="237" t="s">
        <v>379</v>
      </c>
      <c r="D277" s="355" t="s">
        <v>1411</v>
      </c>
      <c r="E277" s="355" t="s">
        <v>1412</v>
      </c>
      <c r="F277" s="237" t="s">
        <v>244</v>
      </c>
      <c r="G277" s="356">
        <v>168.79</v>
      </c>
      <c r="H277" s="412">
        <v>168.79</v>
      </c>
      <c r="I277" s="16">
        <f t="shared" si="8"/>
        <v>0</v>
      </c>
      <c r="J277" s="360"/>
      <c r="K277" s="110" t="s">
        <v>1403</v>
      </c>
      <c r="L277" s="53"/>
      <c r="M277" s="459"/>
    </row>
    <row r="278" spans="1:13" s="8" customFormat="1" ht="22.9" customHeight="1" x14ac:dyDescent="0.35">
      <c r="A278" s="209">
        <v>1516</v>
      </c>
      <c r="B278" s="237" t="s">
        <v>1426</v>
      </c>
      <c r="C278" s="237" t="s">
        <v>379</v>
      </c>
      <c r="D278" s="355" t="s">
        <v>1411</v>
      </c>
      <c r="E278" s="355" t="s">
        <v>1412</v>
      </c>
      <c r="F278" s="237" t="s">
        <v>244</v>
      </c>
      <c r="G278" s="356">
        <v>168.79</v>
      </c>
      <c r="H278" s="412">
        <v>168.79</v>
      </c>
      <c r="I278" s="16">
        <f t="shared" si="8"/>
        <v>0</v>
      </c>
      <c r="J278" s="360"/>
      <c r="K278" s="110" t="s">
        <v>1403</v>
      </c>
      <c r="L278" s="53"/>
      <c r="M278" s="459"/>
    </row>
    <row r="279" spans="1:13" s="8" customFormat="1" ht="22.9" customHeight="1" x14ac:dyDescent="0.35">
      <c r="A279" s="209">
        <v>1516</v>
      </c>
      <c r="B279" s="237" t="s">
        <v>1427</v>
      </c>
      <c r="C279" s="237" t="s">
        <v>379</v>
      </c>
      <c r="D279" s="355" t="s">
        <v>1411</v>
      </c>
      <c r="E279" s="355" t="s">
        <v>1412</v>
      </c>
      <c r="F279" s="237" t="s">
        <v>244</v>
      </c>
      <c r="G279" s="356">
        <v>168.79</v>
      </c>
      <c r="H279" s="412">
        <v>168.79</v>
      </c>
      <c r="I279" s="16">
        <f t="shared" si="8"/>
        <v>0</v>
      </c>
      <c r="J279" s="360"/>
      <c r="K279" s="110" t="s">
        <v>1403</v>
      </c>
      <c r="L279" s="53"/>
      <c r="M279" s="459"/>
    </row>
    <row r="280" spans="1:13" s="8" customFormat="1" ht="22.9" customHeight="1" x14ac:dyDescent="0.35">
      <c r="A280" s="209">
        <v>1516</v>
      </c>
      <c r="B280" s="237" t="s">
        <v>1428</v>
      </c>
      <c r="C280" s="237" t="s">
        <v>379</v>
      </c>
      <c r="D280" s="355" t="s">
        <v>1411</v>
      </c>
      <c r="E280" s="355" t="s">
        <v>1412</v>
      </c>
      <c r="F280" s="237" t="s">
        <v>244</v>
      </c>
      <c r="G280" s="356">
        <v>168.79</v>
      </c>
      <c r="H280" s="412">
        <v>168.79</v>
      </c>
      <c r="I280" s="16">
        <f t="shared" si="8"/>
        <v>0</v>
      </c>
      <c r="J280" s="360"/>
      <c r="K280" s="110" t="s">
        <v>1403</v>
      </c>
      <c r="L280" s="53"/>
      <c r="M280" s="459"/>
    </row>
    <row r="281" spans="1:13" s="8" customFormat="1" ht="22.9" customHeight="1" x14ac:dyDescent="0.35">
      <c r="A281" s="209">
        <v>1516</v>
      </c>
      <c r="B281" s="237" t="s">
        <v>1429</v>
      </c>
      <c r="C281" s="237" t="s">
        <v>379</v>
      </c>
      <c r="D281" s="355" t="s">
        <v>1411</v>
      </c>
      <c r="E281" s="355" t="s">
        <v>1412</v>
      </c>
      <c r="F281" s="237" t="s">
        <v>244</v>
      </c>
      <c r="G281" s="356">
        <v>168.79</v>
      </c>
      <c r="H281" s="412">
        <v>168.79</v>
      </c>
      <c r="I281" s="16">
        <f t="shared" si="8"/>
        <v>0</v>
      </c>
      <c r="J281" s="360"/>
      <c r="K281" s="110" t="s">
        <v>1403</v>
      </c>
      <c r="L281" s="53"/>
      <c r="M281" s="459"/>
    </row>
    <row r="282" spans="1:13" s="8" customFormat="1" ht="22.9" customHeight="1" x14ac:dyDescent="0.35">
      <c r="A282" s="209">
        <v>1516</v>
      </c>
      <c r="B282" s="237" t="s">
        <v>1430</v>
      </c>
      <c r="C282" s="237" t="s">
        <v>379</v>
      </c>
      <c r="D282" s="355" t="s">
        <v>1411</v>
      </c>
      <c r="E282" s="355" t="s">
        <v>1412</v>
      </c>
      <c r="F282" s="237" t="s">
        <v>244</v>
      </c>
      <c r="G282" s="356">
        <v>168.79</v>
      </c>
      <c r="H282" s="412">
        <v>168.79</v>
      </c>
      <c r="I282" s="16">
        <f t="shared" si="8"/>
        <v>0</v>
      </c>
      <c r="J282" s="360"/>
      <c r="K282" s="110" t="s">
        <v>1403</v>
      </c>
      <c r="L282" s="53"/>
      <c r="M282" s="459"/>
    </row>
    <row r="283" spans="1:13" s="8" customFormat="1" ht="22.9" customHeight="1" x14ac:dyDescent="0.35">
      <c r="A283" s="209">
        <v>1516</v>
      </c>
      <c r="B283" s="237" t="s">
        <v>1431</v>
      </c>
      <c r="C283" s="237" t="s">
        <v>379</v>
      </c>
      <c r="D283" s="355" t="s">
        <v>1411</v>
      </c>
      <c r="E283" s="355" t="s">
        <v>1412</v>
      </c>
      <c r="F283" s="237" t="s">
        <v>244</v>
      </c>
      <c r="G283" s="356">
        <v>168.68</v>
      </c>
      <c r="H283" s="412">
        <v>168.68</v>
      </c>
      <c r="I283" s="16">
        <f t="shared" si="8"/>
        <v>0</v>
      </c>
      <c r="J283" s="360"/>
      <c r="K283" s="110" t="s">
        <v>1403</v>
      </c>
      <c r="L283" s="53"/>
      <c r="M283" s="459"/>
    </row>
    <row r="284" spans="1:13" s="8" customFormat="1" ht="22.9" customHeight="1" x14ac:dyDescent="0.35">
      <c r="A284" s="209">
        <v>1516</v>
      </c>
      <c r="B284" s="237" t="s">
        <v>1432</v>
      </c>
      <c r="C284" s="237" t="s">
        <v>379</v>
      </c>
      <c r="D284" s="355" t="s">
        <v>1411</v>
      </c>
      <c r="E284" s="355" t="s">
        <v>1412</v>
      </c>
      <c r="F284" s="237" t="s">
        <v>244</v>
      </c>
      <c r="G284" s="356">
        <v>168.68</v>
      </c>
      <c r="H284" s="412">
        <v>168.68</v>
      </c>
      <c r="I284" s="16">
        <f t="shared" si="8"/>
        <v>0</v>
      </c>
      <c r="J284" s="360"/>
      <c r="K284" s="110" t="s">
        <v>1403</v>
      </c>
      <c r="L284" s="53"/>
      <c r="M284" s="459"/>
    </row>
    <row r="285" spans="1:13" s="8" customFormat="1" ht="22.9" customHeight="1" x14ac:dyDescent="0.35">
      <c r="A285" s="209">
        <v>1516</v>
      </c>
      <c r="B285" s="237" t="s">
        <v>1433</v>
      </c>
      <c r="C285" s="237" t="s">
        <v>379</v>
      </c>
      <c r="D285" s="355" t="s">
        <v>1411</v>
      </c>
      <c r="E285" s="355" t="s">
        <v>1412</v>
      </c>
      <c r="F285" s="237" t="s">
        <v>244</v>
      </c>
      <c r="G285" s="356">
        <v>168.68</v>
      </c>
      <c r="H285" s="412">
        <v>168.68</v>
      </c>
      <c r="I285" s="16">
        <f t="shared" si="8"/>
        <v>0</v>
      </c>
      <c r="J285" s="360"/>
      <c r="K285" s="110" t="s">
        <v>1403</v>
      </c>
      <c r="L285" s="53"/>
      <c r="M285" s="459"/>
    </row>
    <row r="286" spans="1:13" s="8" customFormat="1" ht="22.9" customHeight="1" x14ac:dyDescent="0.35">
      <c r="A286" s="209">
        <v>1516</v>
      </c>
      <c r="B286" s="237" t="s">
        <v>1434</v>
      </c>
      <c r="C286" s="237" t="s">
        <v>379</v>
      </c>
      <c r="D286" s="355" t="s">
        <v>1411</v>
      </c>
      <c r="E286" s="355" t="s">
        <v>1412</v>
      </c>
      <c r="F286" s="237" t="s">
        <v>244</v>
      </c>
      <c r="G286" s="356">
        <v>168.68</v>
      </c>
      <c r="H286" s="412">
        <v>168.68</v>
      </c>
      <c r="I286" s="16">
        <f t="shared" si="8"/>
        <v>0</v>
      </c>
      <c r="J286" s="360"/>
      <c r="K286" s="110" t="s">
        <v>1403</v>
      </c>
      <c r="L286" s="53"/>
      <c r="M286" s="459"/>
    </row>
    <row r="287" spans="1:13" s="8" customFormat="1" ht="22.9" customHeight="1" x14ac:dyDescent="0.35">
      <c r="A287" s="209">
        <v>1516</v>
      </c>
      <c r="B287" s="237" t="s">
        <v>1435</v>
      </c>
      <c r="C287" s="237" t="s">
        <v>379</v>
      </c>
      <c r="D287" s="355" t="s">
        <v>1411</v>
      </c>
      <c r="E287" s="355" t="s">
        <v>1412</v>
      </c>
      <c r="F287" s="237" t="s">
        <v>244</v>
      </c>
      <c r="G287" s="356">
        <v>168.68</v>
      </c>
      <c r="H287" s="412">
        <v>168.68</v>
      </c>
      <c r="I287" s="16">
        <f t="shared" si="8"/>
        <v>0</v>
      </c>
      <c r="J287" s="360"/>
      <c r="K287" s="110" t="s">
        <v>1403</v>
      </c>
      <c r="L287" s="53"/>
      <c r="M287" s="459"/>
    </row>
    <row r="288" spans="1:13" s="8" customFormat="1" ht="22.9" customHeight="1" x14ac:dyDescent="0.35">
      <c r="A288" s="209">
        <v>1516</v>
      </c>
      <c r="B288" s="237" t="s">
        <v>1436</v>
      </c>
      <c r="C288" s="237" t="s">
        <v>379</v>
      </c>
      <c r="D288" s="355" t="s">
        <v>1411</v>
      </c>
      <c r="E288" s="355" t="s">
        <v>1412</v>
      </c>
      <c r="F288" s="237" t="s">
        <v>244</v>
      </c>
      <c r="G288" s="356">
        <v>168.68</v>
      </c>
      <c r="H288" s="412">
        <v>168.68</v>
      </c>
      <c r="I288" s="16">
        <f t="shared" si="8"/>
        <v>0</v>
      </c>
      <c r="J288" s="360"/>
      <c r="K288" s="110" t="s">
        <v>1403</v>
      </c>
      <c r="L288" s="53"/>
      <c r="M288" s="459"/>
    </row>
    <row r="289" spans="1:13" s="8" customFormat="1" ht="22.9" customHeight="1" x14ac:dyDescent="0.35">
      <c r="A289" s="209">
        <v>1516</v>
      </c>
      <c r="B289" s="237" t="s">
        <v>1437</v>
      </c>
      <c r="C289" s="237" t="s">
        <v>379</v>
      </c>
      <c r="D289" s="355" t="s">
        <v>1411</v>
      </c>
      <c r="E289" s="355" t="s">
        <v>1412</v>
      </c>
      <c r="F289" s="237" t="s">
        <v>244</v>
      </c>
      <c r="G289" s="356">
        <v>168.68</v>
      </c>
      <c r="H289" s="412">
        <v>168.68</v>
      </c>
      <c r="I289" s="16">
        <f t="shared" si="8"/>
        <v>0</v>
      </c>
      <c r="J289" s="360"/>
      <c r="K289" s="110" t="s">
        <v>1403</v>
      </c>
      <c r="L289" s="53"/>
      <c r="M289" s="459"/>
    </row>
    <row r="290" spans="1:13" s="8" customFormat="1" ht="22.9" customHeight="1" x14ac:dyDescent="0.35">
      <c r="A290" s="209">
        <v>1516</v>
      </c>
      <c r="B290" s="237" t="s">
        <v>1438</v>
      </c>
      <c r="C290" s="237" t="s">
        <v>379</v>
      </c>
      <c r="D290" s="355" t="s">
        <v>1411</v>
      </c>
      <c r="E290" s="355" t="s">
        <v>1412</v>
      </c>
      <c r="F290" s="237" t="s">
        <v>244</v>
      </c>
      <c r="G290" s="356">
        <v>168.68</v>
      </c>
      <c r="H290" s="412">
        <v>168.68</v>
      </c>
      <c r="I290" s="16">
        <f t="shared" si="8"/>
        <v>0</v>
      </c>
      <c r="J290" s="360"/>
      <c r="K290" s="110" t="s">
        <v>1403</v>
      </c>
      <c r="L290" s="53"/>
      <c r="M290" s="459"/>
    </row>
    <row r="291" spans="1:13" s="8" customFormat="1" ht="22.9" customHeight="1" x14ac:dyDescent="0.35">
      <c r="A291" s="209">
        <v>1516</v>
      </c>
      <c r="B291" s="237" t="s">
        <v>1439</v>
      </c>
      <c r="C291" s="237" t="s">
        <v>379</v>
      </c>
      <c r="D291" s="355" t="s">
        <v>1411</v>
      </c>
      <c r="E291" s="355" t="s">
        <v>1412</v>
      </c>
      <c r="F291" s="237" t="s">
        <v>244</v>
      </c>
      <c r="G291" s="356">
        <v>168.68</v>
      </c>
      <c r="H291" s="412">
        <v>168.68</v>
      </c>
      <c r="I291" s="16">
        <f t="shared" si="8"/>
        <v>0</v>
      </c>
      <c r="J291" s="360"/>
      <c r="K291" s="110" t="s">
        <v>1403</v>
      </c>
      <c r="L291" s="53"/>
      <c r="M291" s="459"/>
    </row>
    <row r="292" spans="1:13" s="8" customFormat="1" ht="22.9" customHeight="1" x14ac:dyDescent="0.35">
      <c r="A292" s="209">
        <v>1516</v>
      </c>
      <c r="B292" s="237" t="s">
        <v>1440</v>
      </c>
      <c r="C292" s="237" t="s">
        <v>379</v>
      </c>
      <c r="D292" s="355" t="s">
        <v>1411</v>
      </c>
      <c r="E292" s="355" t="s">
        <v>1412</v>
      </c>
      <c r="F292" s="237" t="s">
        <v>244</v>
      </c>
      <c r="G292" s="356">
        <v>168.68</v>
      </c>
      <c r="H292" s="412">
        <v>168.68</v>
      </c>
      <c r="I292" s="16">
        <f t="shared" si="8"/>
        <v>0</v>
      </c>
      <c r="J292" s="360"/>
      <c r="K292" s="110" t="s">
        <v>1403</v>
      </c>
      <c r="L292" s="53"/>
      <c r="M292" s="459"/>
    </row>
    <row r="293" spans="1:13" s="8" customFormat="1" ht="22.9" customHeight="1" x14ac:dyDescent="0.35">
      <c r="A293" s="209">
        <v>1516</v>
      </c>
      <c r="B293" s="237" t="s">
        <v>1441</v>
      </c>
      <c r="C293" s="237" t="s">
        <v>379</v>
      </c>
      <c r="D293" s="355" t="s">
        <v>1411</v>
      </c>
      <c r="E293" s="355" t="s">
        <v>1412</v>
      </c>
      <c r="F293" s="237" t="s">
        <v>244</v>
      </c>
      <c r="G293" s="356">
        <v>168.68</v>
      </c>
      <c r="H293" s="412">
        <v>168.68</v>
      </c>
      <c r="I293" s="16">
        <f t="shared" si="8"/>
        <v>0</v>
      </c>
      <c r="J293" s="360"/>
      <c r="K293" s="110" t="s">
        <v>1403</v>
      </c>
      <c r="L293" s="53"/>
      <c r="M293" s="459"/>
    </row>
    <row r="294" spans="1:13" s="8" customFormat="1" ht="22.9" customHeight="1" x14ac:dyDescent="0.35">
      <c r="A294" s="209">
        <v>1516</v>
      </c>
      <c r="B294" s="237" t="s">
        <v>1442</v>
      </c>
      <c r="C294" s="237" t="s">
        <v>379</v>
      </c>
      <c r="D294" s="355" t="s">
        <v>1411</v>
      </c>
      <c r="E294" s="355" t="s">
        <v>1412</v>
      </c>
      <c r="F294" s="237" t="s">
        <v>244</v>
      </c>
      <c r="G294" s="356">
        <v>166.95</v>
      </c>
      <c r="H294" s="412">
        <v>166.95</v>
      </c>
      <c r="I294" s="16">
        <f t="shared" si="8"/>
        <v>0</v>
      </c>
      <c r="J294" s="360"/>
      <c r="K294" s="110" t="s">
        <v>1403</v>
      </c>
      <c r="L294" s="53"/>
      <c r="M294" s="459"/>
    </row>
    <row r="295" spans="1:13" s="8" customFormat="1" ht="22.9" customHeight="1" x14ac:dyDescent="0.35">
      <c r="A295" s="209">
        <v>1516</v>
      </c>
      <c r="B295" s="237" t="s">
        <v>1443</v>
      </c>
      <c r="C295" s="237" t="s">
        <v>379</v>
      </c>
      <c r="D295" s="355" t="s">
        <v>1411</v>
      </c>
      <c r="E295" s="355" t="s">
        <v>1412</v>
      </c>
      <c r="F295" s="237" t="s">
        <v>244</v>
      </c>
      <c r="G295" s="356">
        <v>166.95</v>
      </c>
      <c r="H295" s="412">
        <f>25.35+141.6</f>
        <v>166.95</v>
      </c>
      <c r="I295" s="16">
        <f t="shared" si="8"/>
        <v>0</v>
      </c>
      <c r="J295" s="360"/>
      <c r="K295" s="110" t="s">
        <v>1403</v>
      </c>
      <c r="L295" s="53"/>
      <c r="M295" s="459"/>
    </row>
    <row r="296" spans="1:13" s="8" customFormat="1" ht="22.9" customHeight="1" x14ac:dyDescent="0.35">
      <c r="A296" s="209">
        <v>1516</v>
      </c>
      <c r="B296" s="237" t="s">
        <v>1444</v>
      </c>
      <c r="C296" s="237" t="s">
        <v>379</v>
      </c>
      <c r="D296" s="355" t="s">
        <v>1411</v>
      </c>
      <c r="E296" s="355" t="s">
        <v>1412</v>
      </c>
      <c r="F296" s="237" t="s">
        <v>244</v>
      </c>
      <c r="G296" s="356">
        <v>166.95</v>
      </c>
      <c r="H296" s="356">
        <f>83.4</f>
        <v>83.4</v>
      </c>
      <c r="I296" s="16">
        <f t="shared" si="8"/>
        <v>83.549999999999983</v>
      </c>
      <c r="J296" s="360"/>
      <c r="K296" s="110" t="s">
        <v>1403</v>
      </c>
      <c r="L296" s="53"/>
      <c r="M296" s="309" t="s">
        <v>1717</v>
      </c>
    </row>
    <row r="297" spans="1:13" s="8" customFormat="1" ht="22.9" customHeight="1" x14ac:dyDescent="0.35">
      <c r="A297" s="209">
        <v>1516</v>
      </c>
      <c r="B297" s="237" t="s">
        <v>1445</v>
      </c>
      <c r="C297" s="237" t="s">
        <v>379</v>
      </c>
      <c r="D297" s="355" t="s">
        <v>1411</v>
      </c>
      <c r="E297" s="355" t="s">
        <v>1412</v>
      </c>
      <c r="F297" s="237" t="s">
        <v>244</v>
      </c>
      <c r="G297" s="356">
        <v>166.95</v>
      </c>
      <c r="H297" s="356"/>
      <c r="I297" s="16">
        <f t="shared" si="8"/>
        <v>166.95</v>
      </c>
      <c r="J297" s="360"/>
      <c r="K297" s="110" t="s">
        <v>1403</v>
      </c>
      <c r="L297" s="53"/>
      <c r="M297" s="309"/>
    </row>
    <row r="298" spans="1:13" s="8" customFormat="1" ht="22.9" customHeight="1" x14ac:dyDescent="0.35">
      <c r="A298" s="209">
        <v>1516</v>
      </c>
      <c r="B298" s="237" t="s">
        <v>1446</v>
      </c>
      <c r="C298" s="237" t="s">
        <v>379</v>
      </c>
      <c r="D298" s="355" t="s">
        <v>1411</v>
      </c>
      <c r="E298" s="355" t="s">
        <v>1412</v>
      </c>
      <c r="F298" s="237" t="s">
        <v>244</v>
      </c>
      <c r="G298" s="356">
        <v>166.95</v>
      </c>
      <c r="H298" s="356"/>
      <c r="I298" s="16">
        <f t="shared" si="8"/>
        <v>166.95</v>
      </c>
      <c r="J298" s="360"/>
      <c r="K298" s="110" t="s">
        <v>1403</v>
      </c>
      <c r="L298" s="53"/>
      <c r="M298" s="309"/>
    </row>
    <row r="299" spans="1:13" s="8" customFormat="1" ht="22.9" customHeight="1" x14ac:dyDescent="0.35">
      <c r="A299" s="209">
        <v>1516</v>
      </c>
      <c r="B299" s="237" t="s">
        <v>1447</v>
      </c>
      <c r="C299" s="237" t="s">
        <v>379</v>
      </c>
      <c r="D299" s="355" t="s">
        <v>1411</v>
      </c>
      <c r="E299" s="355" t="s">
        <v>1412</v>
      </c>
      <c r="F299" s="237" t="s">
        <v>244</v>
      </c>
      <c r="G299" s="356">
        <v>166.95</v>
      </c>
      <c r="H299" s="356"/>
      <c r="I299" s="16">
        <f t="shared" si="8"/>
        <v>166.95</v>
      </c>
      <c r="J299" s="360"/>
      <c r="K299" s="110" t="s">
        <v>1403</v>
      </c>
      <c r="L299" s="53"/>
      <c r="M299" s="309"/>
    </row>
    <row r="300" spans="1:13" s="8" customFormat="1" ht="22.9" customHeight="1" x14ac:dyDescent="0.35">
      <c r="A300" s="209">
        <v>1516</v>
      </c>
      <c r="B300" s="237" t="s">
        <v>1448</v>
      </c>
      <c r="C300" s="237" t="s">
        <v>379</v>
      </c>
      <c r="D300" s="355" t="s">
        <v>1411</v>
      </c>
      <c r="E300" s="355" t="s">
        <v>1412</v>
      </c>
      <c r="F300" s="237" t="s">
        <v>244</v>
      </c>
      <c r="G300" s="356">
        <v>166.95</v>
      </c>
      <c r="H300" s="356"/>
      <c r="I300" s="16">
        <f t="shared" si="8"/>
        <v>166.95</v>
      </c>
      <c r="J300" s="360"/>
      <c r="K300" s="110" t="s">
        <v>1403</v>
      </c>
      <c r="L300" s="53"/>
      <c r="M300" s="309"/>
    </row>
    <row r="301" spans="1:13" s="8" customFormat="1" ht="22.9" customHeight="1" x14ac:dyDescent="0.35">
      <c r="A301" s="209">
        <v>1516</v>
      </c>
      <c r="B301" s="237" t="s">
        <v>1449</v>
      </c>
      <c r="C301" s="237" t="s">
        <v>379</v>
      </c>
      <c r="D301" s="355" t="s">
        <v>1411</v>
      </c>
      <c r="E301" s="355" t="s">
        <v>1412</v>
      </c>
      <c r="F301" s="237" t="s">
        <v>244</v>
      </c>
      <c r="G301" s="356">
        <v>166.95</v>
      </c>
      <c r="H301" s="356"/>
      <c r="I301" s="16">
        <f t="shared" si="8"/>
        <v>166.95</v>
      </c>
      <c r="J301" s="360"/>
      <c r="K301" s="110" t="s">
        <v>1403</v>
      </c>
      <c r="L301" s="53"/>
      <c r="M301" s="309"/>
    </row>
    <row r="302" spans="1:13" s="8" customFormat="1" ht="22.9" customHeight="1" x14ac:dyDescent="0.35">
      <c r="A302" s="209">
        <v>1516</v>
      </c>
      <c r="B302" s="237" t="s">
        <v>1450</v>
      </c>
      <c r="C302" s="237" t="s">
        <v>379</v>
      </c>
      <c r="D302" s="355" t="s">
        <v>1411</v>
      </c>
      <c r="E302" s="355" t="s">
        <v>1412</v>
      </c>
      <c r="F302" s="237" t="s">
        <v>244</v>
      </c>
      <c r="G302" s="356">
        <v>166.95</v>
      </c>
      <c r="H302" s="356"/>
      <c r="I302" s="16">
        <f t="shared" si="8"/>
        <v>166.95</v>
      </c>
      <c r="J302" s="360"/>
      <c r="K302" s="110" t="s">
        <v>1403</v>
      </c>
      <c r="L302" s="53"/>
      <c r="M302" s="309"/>
    </row>
    <row r="303" spans="1:13" s="8" customFormat="1" ht="22.9" customHeight="1" x14ac:dyDescent="0.35">
      <c r="A303" s="209">
        <v>1516</v>
      </c>
      <c r="B303" s="237" t="s">
        <v>1451</v>
      </c>
      <c r="C303" s="237" t="s">
        <v>379</v>
      </c>
      <c r="D303" s="355" t="s">
        <v>1411</v>
      </c>
      <c r="E303" s="355" t="s">
        <v>1412</v>
      </c>
      <c r="F303" s="237" t="s">
        <v>244</v>
      </c>
      <c r="G303" s="356">
        <v>166.95</v>
      </c>
      <c r="H303" s="356"/>
      <c r="I303" s="16">
        <f t="shared" si="8"/>
        <v>166.95</v>
      </c>
      <c r="J303" s="360"/>
      <c r="K303" s="110" t="s">
        <v>1403</v>
      </c>
      <c r="L303" s="53"/>
      <c r="M303" s="309"/>
    </row>
    <row r="304" spans="1:13" s="8" customFormat="1" ht="22.9" customHeight="1" x14ac:dyDescent="0.35">
      <c r="A304" s="209">
        <v>1516</v>
      </c>
      <c r="B304" s="237" t="s">
        <v>1452</v>
      </c>
      <c r="C304" s="237" t="s">
        <v>379</v>
      </c>
      <c r="D304" s="355" t="s">
        <v>1411</v>
      </c>
      <c r="E304" s="355" t="s">
        <v>1412</v>
      </c>
      <c r="F304" s="237" t="s">
        <v>244</v>
      </c>
      <c r="G304" s="356">
        <v>166.95</v>
      </c>
      <c r="H304" s="356"/>
      <c r="I304" s="16">
        <f t="shared" si="8"/>
        <v>166.95</v>
      </c>
      <c r="J304" s="360"/>
      <c r="K304" s="110" t="s">
        <v>1403</v>
      </c>
      <c r="L304" s="53"/>
      <c r="M304" s="309"/>
    </row>
    <row r="305" spans="1:13" s="8" customFormat="1" ht="22.9" customHeight="1" x14ac:dyDescent="0.35">
      <c r="A305" s="209">
        <v>1516</v>
      </c>
      <c r="B305" s="237" t="s">
        <v>1453</v>
      </c>
      <c r="C305" s="237" t="s">
        <v>379</v>
      </c>
      <c r="D305" s="355" t="s">
        <v>1413</v>
      </c>
      <c r="E305" s="355" t="s">
        <v>1414</v>
      </c>
      <c r="F305" s="237" t="s">
        <v>244</v>
      </c>
      <c r="G305" s="356">
        <v>169.06</v>
      </c>
      <c r="H305" s="356"/>
      <c r="I305" s="16">
        <f t="shared" si="8"/>
        <v>169.06</v>
      </c>
      <c r="J305" s="360"/>
      <c r="K305" s="110" t="s">
        <v>1403</v>
      </c>
      <c r="L305" s="53"/>
      <c r="M305" s="309"/>
    </row>
    <row r="306" spans="1:13" s="8" customFormat="1" ht="22.9" customHeight="1" x14ac:dyDescent="0.35">
      <c r="A306" s="209">
        <v>1516</v>
      </c>
      <c r="B306" s="237" t="s">
        <v>1454</v>
      </c>
      <c r="C306" s="237" t="s">
        <v>379</v>
      </c>
      <c r="D306" s="355" t="s">
        <v>1413</v>
      </c>
      <c r="E306" s="355" t="s">
        <v>1414</v>
      </c>
      <c r="F306" s="237" t="s">
        <v>244</v>
      </c>
      <c r="G306" s="356">
        <v>169.06</v>
      </c>
      <c r="H306" s="356"/>
      <c r="I306" s="16">
        <f t="shared" si="8"/>
        <v>169.06</v>
      </c>
      <c r="J306" s="360"/>
      <c r="K306" s="110" t="s">
        <v>1403</v>
      </c>
      <c r="L306" s="53"/>
      <c r="M306" s="309"/>
    </row>
    <row r="307" spans="1:13" s="8" customFormat="1" ht="22.9" customHeight="1" x14ac:dyDescent="0.35">
      <c r="A307" s="209">
        <v>1516</v>
      </c>
      <c r="B307" s="237" t="s">
        <v>1455</v>
      </c>
      <c r="C307" s="237" t="s">
        <v>379</v>
      </c>
      <c r="D307" s="355" t="s">
        <v>1413</v>
      </c>
      <c r="E307" s="355" t="s">
        <v>1414</v>
      </c>
      <c r="F307" s="237" t="s">
        <v>244</v>
      </c>
      <c r="G307" s="356">
        <v>170.18</v>
      </c>
      <c r="H307" s="356"/>
      <c r="I307" s="16">
        <f t="shared" si="8"/>
        <v>170.18</v>
      </c>
      <c r="J307" s="360"/>
      <c r="K307" s="110" t="s">
        <v>1403</v>
      </c>
      <c r="L307" s="53"/>
      <c r="M307" s="309"/>
    </row>
    <row r="308" spans="1:13" s="8" customFormat="1" ht="22.9" customHeight="1" x14ac:dyDescent="0.35">
      <c r="A308" s="209">
        <v>1516</v>
      </c>
      <c r="B308" s="237" t="s">
        <v>1456</v>
      </c>
      <c r="C308" s="237" t="s">
        <v>379</v>
      </c>
      <c r="D308" s="355" t="s">
        <v>1413</v>
      </c>
      <c r="E308" s="355" t="s">
        <v>1414</v>
      </c>
      <c r="F308" s="237" t="s">
        <v>244</v>
      </c>
      <c r="G308" s="356">
        <v>170.18</v>
      </c>
      <c r="H308" s="356"/>
      <c r="I308" s="16">
        <f t="shared" si="8"/>
        <v>170.18</v>
      </c>
      <c r="J308" s="360"/>
      <c r="K308" s="110" t="s">
        <v>1403</v>
      </c>
      <c r="L308" s="53"/>
      <c r="M308" s="309"/>
    </row>
    <row r="309" spans="1:13" s="8" customFormat="1" ht="22.9" customHeight="1" x14ac:dyDescent="0.35">
      <c r="A309" s="209">
        <v>1516</v>
      </c>
      <c r="B309" s="237" t="s">
        <v>1457</v>
      </c>
      <c r="C309" s="237" t="s">
        <v>379</v>
      </c>
      <c r="D309" s="355" t="s">
        <v>1413</v>
      </c>
      <c r="E309" s="355" t="s">
        <v>1414</v>
      </c>
      <c r="F309" s="237" t="s">
        <v>244</v>
      </c>
      <c r="G309" s="356">
        <v>170.18</v>
      </c>
      <c r="H309" s="356"/>
      <c r="I309" s="16">
        <f t="shared" si="8"/>
        <v>170.18</v>
      </c>
      <c r="J309" s="360"/>
      <c r="K309" s="110" t="s">
        <v>1403</v>
      </c>
      <c r="L309" s="53"/>
      <c r="M309" s="309"/>
    </row>
    <row r="310" spans="1:13" s="8" customFormat="1" ht="22.9" customHeight="1" x14ac:dyDescent="0.35">
      <c r="A310" s="209">
        <v>1516</v>
      </c>
      <c r="B310" s="237" t="s">
        <v>1458</v>
      </c>
      <c r="C310" s="237" t="s">
        <v>379</v>
      </c>
      <c r="D310" s="355" t="s">
        <v>1413</v>
      </c>
      <c r="E310" s="355" t="s">
        <v>1414</v>
      </c>
      <c r="F310" s="237" t="s">
        <v>244</v>
      </c>
      <c r="G310" s="356">
        <v>170.18</v>
      </c>
      <c r="H310" s="356"/>
      <c r="I310" s="16">
        <f t="shared" si="8"/>
        <v>170.18</v>
      </c>
      <c r="J310" s="360"/>
      <c r="K310" s="110" t="s">
        <v>1403</v>
      </c>
      <c r="L310" s="53"/>
      <c r="M310" s="309"/>
    </row>
    <row r="311" spans="1:13" s="8" customFormat="1" ht="22.9" customHeight="1" x14ac:dyDescent="0.35">
      <c r="A311" s="209">
        <v>1516</v>
      </c>
      <c r="B311" s="237" t="s">
        <v>1459</v>
      </c>
      <c r="C311" s="237" t="s">
        <v>379</v>
      </c>
      <c r="D311" s="355" t="s">
        <v>1413</v>
      </c>
      <c r="E311" s="355" t="s">
        <v>1414</v>
      </c>
      <c r="F311" s="237" t="s">
        <v>244</v>
      </c>
      <c r="G311" s="356">
        <v>170.18</v>
      </c>
      <c r="H311" s="356"/>
      <c r="I311" s="16">
        <f t="shared" si="8"/>
        <v>170.18</v>
      </c>
      <c r="J311" s="360"/>
      <c r="K311" s="110" t="s">
        <v>1403</v>
      </c>
      <c r="L311" s="53"/>
      <c r="M311" s="309"/>
    </row>
    <row r="312" spans="1:13" s="8" customFormat="1" ht="22.9" customHeight="1" x14ac:dyDescent="0.35">
      <c r="A312" s="209">
        <v>1516</v>
      </c>
      <c r="B312" s="237" t="s">
        <v>1460</v>
      </c>
      <c r="C312" s="237" t="s">
        <v>379</v>
      </c>
      <c r="D312" s="355" t="s">
        <v>1413</v>
      </c>
      <c r="E312" s="355" t="s">
        <v>1414</v>
      </c>
      <c r="F312" s="237" t="s">
        <v>244</v>
      </c>
      <c r="G312" s="356">
        <v>170.18</v>
      </c>
      <c r="H312" s="356"/>
      <c r="I312" s="16">
        <f t="shared" si="8"/>
        <v>170.18</v>
      </c>
      <c r="J312" s="360"/>
      <c r="K312" s="110" t="s">
        <v>1403</v>
      </c>
      <c r="L312" s="53"/>
      <c r="M312" s="309"/>
    </row>
    <row r="313" spans="1:13" s="8" customFormat="1" ht="22.9" customHeight="1" x14ac:dyDescent="0.35">
      <c r="A313" s="209">
        <v>1516</v>
      </c>
      <c r="B313" s="237" t="s">
        <v>1461</v>
      </c>
      <c r="C313" s="237" t="s">
        <v>379</v>
      </c>
      <c r="D313" s="355" t="s">
        <v>1413</v>
      </c>
      <c r="E313" s="355" t="s">
        <v>1414</v>
      </c>
      <c r="F313" s="237" t="s">
        <v>244</v>
      </c>
      <c r="G313" s="356">
        <v>170.18</v>
      </c>
      <c r="H313" s="356"/>
      <c r="I313" s="16">
        <f t="shared" si="8"/>
        <v>170.18</v>
      </c>
      <c r="J313" s="360"/>
      <c r="K313" s="110" t="s">
        <v>1403</v>
      </c>
      <c r="L313" s="53"/>
      <c r="M313" s="309"/>
    </row>
    <row r="314" spans="1:13" s="8" customFormat="1" ht="22.9" customHeight="1" x14ac:dyDescent="0.35">
      <c r="A314" s="209">
        <v>1516</v>
      </c>
      <c r="B314" s="237" t="s">
        <v>1462</v>
      </c>
      <c r="C314" s="237" t="s">
        <v>379</v>
      </c>
      <c r="D314" s="355" t="s">
        <v>1413</v>
      </c>
      <c r="E314" s="355" t="s">
        <v>1414</v>
      </c>
      <c r="F314" s="237" t="s">
        <v>244</v>
      </c>
      <c r="G314" s="356">
        <v>170.47</v>
      </c>
      <c r="H314" s="356"/>
      <c r="I314" s="16">
        <f t="shared" si="8"/>
        <v>170.47</v>
      </c>
      <c r="J314" s="360"/>
      <c r="K314" s="110" t="s">
        <v>1403</v>
      </c>
      <c r="L314" s="53"/>
      <c r="M314" s="309"/>
    </row>
    <row r="315" spans="1:13" s="8" customFormat="1" ht="22.9" customHeight="1" x14ac:dyDescent="0.35">
      <c r="A315" s="209">
        <v>1516</v>
      </c>
      <c r="B315" s="237" t="s">
        <v>1463</v>
      </c>
      <c r="C315" s="237" t="s">
        <v>379</v>
      </c>
      <c r="D315" s="355" t="s">
        <v>1413</v>
      </c>
      <c r="E315" s="355" t="s">
        <v>1414</v>
      </c>
      <c r="F315" s="237" t="s">
        <v>244</v>
      </c>
      <c r="G315" s="356">
        <v>170.47</v>
      </c>
      <c r="H315" s="356"/>
      <c r="I315" s="16">
        <f t="shared" si="8"/>
        <v>170.47</v>
      </c>
      <c r="J315" s="360"/>
      <c r="K315" s="110" t="s">
        <v>1403</v>
      </c>
      <c r="L315" s="53"/>
      <c r="M315" s="309"/>
    </row>
    <row r="316" spans="1:13" s="8" customFormat="1" ht="22.9" customHeight="1" x14ac:dyDescent="0.35">
      <c r="A316" s="209">
        <v>1516</v>
      </c>
      <c r="B316" s="237" t="s">
        <v>1464</v>
      </c>
      <c r="C316" s="237" t="s">
        <v>379</v>
      </c>
      <c r="D316" s="355" t="s">
        <v>1413</v>
      </c>
      <c r="E316" s="355" t="s">
        <v>1414</v>
      </c>
      <c r="F316" s="237" t="s">
        <v>244</v>
      </c>
      <c r="G316" s="356">
        <v>170.47</v>
      </c>
      <c r="H316" s="356"/>
      <c r="I316" s="16">
        <f t="shared" si="8"/>
        <v>170.47</v>
      </c>
      <c r="J316" s="360"/>
      <c r="K316" s="110" t="s">
        <v>1403</v>
      </c>
      <c r="L316" s="53"/>
      <c r="M316" s="309"/>
    </row>
    <row r="317" spans="1:13" s="8" customFormat="1" ht="22.9" customHeight="1" x14ac:dyDescent="0.35">
      <c r="A317" s="209">
        <v>1516</v>
      </c>
      <c r="B317" s="237" t="s">
        <v>1465</v>
      </c>
      <c r="C317" s="237" t="s">
        <v>379</v>
      </c>
      <c r="D317" s="355" t="s">
        <v>1413</v>
      </c>
      <c r="E317" s="355" t="s">
        <v>1414</v>
      </c>
      <c r="F317" s="237" t="s">
        <v>244</v>
      </c>
      <c r="G317" s="356">
        <v>170.47</v>
      </c>
      <c r="H317" s="356"/>
      <c r="I317" s="16">
        <f t="shared" si="8"/>
        <v>170.47</v>
      </c>
      <c r="J317" s="360"/>
      <c r="K317" s="110" t="s">
        <v>1403</v>
      </c>
      <c r="L317" s="53"/>
      <c r="M317" s="309"/>
    </row>
    <row r="318" spans="1:13" s="8" customFormat="1" ht="22.9" customHeight="1" x14ac:dyDescent="0.35">
      <c r="A318" s="209">
        <v>1516</v>
      </c>
      <c r="B318" s="237" t="s">
        <v>1466</v>
      </c>
      <c r="C318" s="237" t="s">
        <v>379</v>
      </c>
      <c r="D318" s="355" t="s">
        <v>1413</v>
      </c>
      <c r="E318" s="355" t="s">
        <v>1414</v>
      </c>
      <c r="F318" s="237" t="s">
        <v>244</v>
      </c>
      <c r="G318" s="356">
        <v>170.47</v>
      </c>
      <c r="H318" s="356"/>
      <c r="I318" s="16">
        <f t="shared" si="8"/>
        <v>170.47</v>
      </c>
      <c r="J318" s="360"/>
      <c r="K318" s="110" t="s">
        <v>1403</v>
      </c>
      <c r="L318" s="53"/>
      <c r="M318" s="309"/>
    </row>
    <row r="319" spans="1:13" s="8" customFormat="1" ht="22.9" customHeight="1" x14ac:dyDescent="0.35">
      <c r="A319" s="209">
        <v>1516</v>
      </c>
      <c r="B319" s="237" t="s">
        <v>1467</v>
      </c>
      <c r="C319" s="237" t="s">
        <v>379</v>
      </c>
      <c r="D319" s="355" t="s">
        <v>1413</v>
      </c>
      <c r="E319" s="355" t="s">
        <v>1414</v>
      </c>
      <c r="F319" s="237" t="s">
        <v>244</v>
      </c>
      <c r="G319" s="356">
        <v>170.47</v>
      </c>
      <c r="H319" s="356"/>
      <c r="I319" s="16">
        <f t="shared" si="8"/>
        <v>170.47</v>
      </c>
      <c r="J319" s="360"/>
      <c r="K319" s="110" t="s">
        <v>1403</v>
      </c>
      <c r="L319" s="53"/>
      <c r="M319" s="309"/>
    </row>
    <row r="320" spans="1:13" s="8" customFormat="1" ht="22.9" customHeight="1" x14ac:dyDescent="0.35">
      <c r="A320" s="209">
        <v>1516</v>
      </c>
      <c r="B320" s="237" t="s">
        <v>1468</v>
      </c>
      <c r="C320" s="237" t="s">
        <v>379</v>
      </c>
      <c r="D320" s="355" t="s">
        <v>1413</v>
      </c>
      <c r="E320" s="355" t="s">
        <v>1414</v>
      </c>
      <c r="F320" s="237" t="s">
        <v>244</v>
      </c>
      <c r="G320" s="356">
        <v>170.47</v>
      </c>
      <c r="H320" s="356"/>
      <c r="I320" s="16">
        <f t="shared" si="8"/>
        <v>170.47</v>
      </c>
      <c r="J320" s="360"/>
      <c r="K320" s="110" t="s">
        <v>1403</v>
      </c>
      <c r="L320" s="53"/>
      <c r="M320" s="309"/>
    </row>
    <row r="321" spans="1:13" s="8" customFormat="1" ht="22.9" customHeight="1" x14ac:dyDescent="0.35">
      <c r="A321" s="209">
        <v>1516</v>
      </c>
      <c r="B321" s="237" t="s">
        <v>1469</v>
      </c>
      <c r="C321" s="237" t="s">
        <v>379</v>
      </c>
      <c r="D321" s="355" t="s">
        <v>1415</v>
      </c>
      <c r="E321" s="355" t="s">
        <v>1416</v>
      </c>
      <c r="F321" s="237" t="s">
        <v>244</v>
      </c>
      <c r="G321" s="356">
        <v>176.96</v>
      </c>
      <c r="H321" s="356"/>
      <c r="I321" s="16">
        <f t="shared" si="8"/>
        <v>176.96</v>
      </c>
      <c r="J321" s="360"/>
      <c r="K321" s="110" t="s">
        <v>1403</v>
      </c>
      <c r="L321" s="53"/>
      <c r="M321" s="309"/>
    </row>
    <row r="322" spans="1:13" s="8" customFormat="1" ht="22.9" customHeight="1" x14ac:dyDescent="0.35">
      <c r="A322" s="209">
        <v>1516</v>
      </c>
      <c r="B322" s="237" t="s">
        <v>1470</v>
      </c>
      <c r="C322" s="237" t="s">
        <v>379</v>
      </c>
      <c r="D322" s="355" t="s">
        <v>1415</v>
      </c>
      <c r="E322" s="355" t="s">
        <v>1416</v>
      </c>
      <c r="F322" s="237" t="s">
        <v>244</v>
      </c>
      <c r="G322" s="356">
        <v>176.96</v>
      </c>
      <c r="H322" s="356"/>
      <c r="I322" s="16">
        <f t="shared" si="8"/>
        <v>176.96</v>
      </c>
      <c r="J322" s="360"/>
      <c r="K322" s="110" t="s">
        <v>1403</v>
      </c>
      <c r="L322" s="53"/>
      <c r="M322" s="309"/>
    </row>
    <row r="323" spans="1:13" s="8" customFormat="1" ht="22.9" customHeight="1" x14ac:dyDescent="0.35">
      <c r="A323" s="209">
        <v>1516</v>
      </c>
      <c r="B323" s="237" t="s">
        <v>1471</v>
      </c>
      <c r="C323" s="237" t="s">
        <v>379</v>
      </c>
      <c r="D323" s="355" t="s">
        <v>1417</v>
      </c>
      <c r="E323" s="355" t="s">
        <v>1418</v>
      </c>
      <c r="F323" s="237" t="s">
        <v>244</v>
      </c>
      <c r="G323" s="356">
        <v>169.06</v>
      </c>
      <c r="H323" s="356"/>
      <c r="I323" s="16">
        <f t="shared" si="8"/>
        <v>169.06</v>
      </c>
      <c r="J323" s="360"/>
      <c r="K323" s="110" t="s">
        <v>1403</v>
      </c>
      <c r="L323" s="53"/>
      <c r="M323" s="309"/>
    </row>
    <row r="324" spans="1:13" s="8" customFormat="1" ht="22.9" customHeight="1" x14ac:dyDescent="0.35">
      <c r="A324" s="209">
        <v>1516</v>
      </c>
      <c r="B324" s="237" t="s">
        <v>1472</v>
      </c>
      <c r="C324" s="237" t="s">
        <v>379</v>
      </c>
      <c r="D324" s="355" t="s">
        <v>1417</v>
      </c>
      <c r="E324" s="355" t="s">
        <v>1418</v>
      </c>
      <c r="F324" s="237" t="s">
        <v>244</v>
      </c>
      <c r="G324" s="356">
        <v>169.06</v>
      </c>
      <c r="H324" s="356"/>
      <c r="I324" s="16">
        <f t="shared" si="8"/>
        <v>169.06</v>
      </c>
      <c r="J324" s="360"/>
      <c r="K324" s="110" t="s">
        <v>1403</v>
      </c>
      <c r="L324" s="53"/>
      <c r="M324" s="309"/>
    </row>
    <row r="325" spans="1:13" s="8" customFormat="1" ht="22.9" customHeight="1" x14ac:dyDescent="0.35">
      <c r="A325" s="209">
        <v>1516</v>
      </c>
      <c r="B325" s="237" t="s">
        <v>1473</v>
      </c>
      <c r="C325" s="237" t="s">
        <v>379</v>
      </c>
      <c r="D325" s="355" t="s">
        <v>1417</v>
      </c>
      <c r="E325" s="355" t="s">
        <v>1418</v>
      </c>
      <c r="F325" s="237" t="s">
        <v>244</v>
      </c>
      <c r="G325" s="356">
        <v>169.06</v>
      </c>
      <c r="H325" s="356"/>
      <c r="I325" s="16">
        <f t="shared" si="8"/>
        <v>169.06</v>
      </c>
      <c r="J325" s="360"/>
      <c r="K325" s="110" t="s">
        <v>1403</v>
      </c>
      <c r="L325" s="53"/>
      <c r="M325" s="309"/>
    </row>
    <row r="326" spans="1:13" s="8" customFormat="1" ht="22.9" customHeight="1" x14ac:dyDescent="0.35">
      <c r="A326" s="209">
        <v>1516</v>
      </c>
      <c r="B326" s="237" t="s">
        <v>1474</v>
      </c>
      <c r="C326" s="237" t="s">
        <v>379</v>
      </c>
      <c r="D326" s="355" t="s">
        <v>1417</v>
      </c>
      <c r="E326" s="355" t="s">
        <v>1418</v>
      </c>
      <c r="F326" s="237" t="s">
        <v>244</v>
      </c>
      <c r="G326" s="356">
        <v>169.06</v>
      </c>
      <c r="H326" s="356"/>
      <c r="I326" s="16">
        <f t="shared" si="8"/>
        <v>169.06</v>
      </c>
      <c r="J326" s="360"/>
      <c r="K326" s="110" t="s">
        <v>1403</v>
      </c>
      <c r="L326" s="53"/>
      <c r="M326" s="309"/>
    </row>
    <row r="327" spans="1:13" s="8" customFormat="1" ht="22.9" customHeight="1" x14ac:dyDescent="0.35">
      <c r="A327" s="209">
        <v>1516</v>
      </c>
      <c r="B327" s="237" t="s">
        <v>1475</v>
      </c>
      <c r="C327" s="237" t="s">
        <v>379</v>
      </c>
      <c r="D327" s="355" t="s">
        <v>1417</v>
      </c>
      <c r="E327" s="355" t="s">
        <v>1418</v>
      </c>
      <c r="F327" s="237" t="s">
        <v>244</v>
      </c>
      <c r="G327" s="356">
        <v>169.06</v>
      </c>
      <c r="H327" s="356"/>
      <c r="I327" s="16">
        <f t="shared" si="8"/>
        <v>169.06</v>
      </c>
      <c r="J327" s="360"/>
      <c r="K327" s="110" t="s">
        <v>1403</v>
      </c>
      <c r="L327" s="53"/>
      <c r="M327" s="309"/>
    </row>
    <row r="328" spans="1:13" s="8" customFormat="1" ht="22.9" customHeight="1" x14ac:dyDescent="0.35">
      <c r="A328" s="209">
        <v>1516</v>
      </c>
      <c r="B328" s="237" t="s">
        <v>1476</v>
      </c>
      <c r="C328" s="237" t="s">
        <v>379</v>
      </c>
      <c r="D328" s="355" t="s">
        <v>1417</v>
      </c>
      <c r="E328" s="355" t="s">
        <v>1418</v>
      </c>
      <c r="F328" s="237" t="s">
        <v>244</v>
      </c>
      <c r="G328" s="356">
        <v>169.06</v>
      </c>
      <c r="H328" s="356"/>
      <c r="I328" s="16">
        <f t="shared" si="8"/>
        <v>169.06</v>
      </c>
      <c r="J328" s="360"/>
      <c r="K328" s="110" t="s">
        <v>1403</v>
      </c>
      <c r="L328" s="53"/>
      <c r="M328" s="309"/>
    </row>
    <row r="329" spans="1:13" s="8" customFormat="1" ht="22.9" customHeight="1" x14ac:dyDescent="0.35">
      <c r="A329" s="209">
        <v>1516</v>
      </c>
      <c r="B329" s="237" t="s">
        <v>1477</v>
      </c>
      <c r="C329" s="237" t="s">
        <v>379</v>
      </c>
      <c r="D329" s="355" t="s">
        <v>1417</v>
      </c>
      <c r="E329" s="355" t="s">
        <v>1418</v>
      </c>
      <c r="F329" s="237" t="s">
        <v>244</v>
      </c>
      <c r="G329" s="356">
        <v>169.06</v>
      </c>
      <c r="H329" s="356"/>
      <c r="I329" s="16">
        <f t="shared" si="8"/>
        <v>169.06</v>
      </c>
      <c r="J329" s="360"/>
      <c r="K329" s="110" t="s">
        <v>1403</v>
      </c>
      <c r="L329" s="53"/>
      <c r="M329" s="309"/>
    </row>
    <row r="330" spans="1:13" s="8" customFormat="1" ht="22.9" customHeight="1" x14ac:dyDescent="0.35">
      <c r="A330" s="209">
        <v>1516</v>
      </c>
      <c r="B330" s="237" t="s">
        <v>1478</v>
      </c>
      <c r="C330" s="237" t="s">
        <v>379</v>
      </c>
      <c r="D330" s="355" t="s">
        <v>1409</v>
      </c>
      <c r="E330" s="355" t="s">
        <v>1410</v>
      </c>
      <c r="F330" s="237" t="s">
        <v>244</v>
      </c>
      <c r="G330" s="356">
        <v>169.99</v>
      </c>
      <c r="H330" s="356"/>
      <c r="I330" s="16">
        <f t="shared" si="8"/>
        <v>169.99</v>
      </c>
      <c r="J330" s="360"/>
      <c r="K330" s="110" t="s">
        <v>1403</v>
      </c>
      <c r="L330" s="53"/>
      <c r="M330" s="309"/>
    </row>
    <row r="331" spans="1:13" s="8" customFormat="1" ht="22.9" customHeight="1" x14ac:dyDescent="0.35">
      <c r="A331" s="209">
        <v>1516</v>
      </c>
      <c r="B331" s="237" t="s">
        <v>1479</v>
      </c>
      <c r="C331" s="237" t="s">
        <v>379</v>
      </c>
      <c r="D331" s="355" t="s">
        <v>1409</v>
      </c>
      <c r="E331" s="355" t="s">
        <v>1410</v>
      </c>
      <c r="F331" s="237" t="s">
        <v>244</v>
      </c>
      <c r="G331" s="356">
        <v>169.99</v>
      </c>
      <c r="H331" s="356"/>
      <c r="I331" s="16">
        <f t="shared" si="8"/>
        <v>169.99</v>
      </c>
      <c r="J331" s="360"/>
      <c r="K331" s="110" t="s">
        <v>1403</v>
      </c>
      <c r="L331" s="53"/>
      <c r="M331" s="309"/>
    </row>
    <row r="332" spans="1:13" s="8" customFormat="1" ht="22.9" customHeight="1" x14ac:dyDescent="0.35">
      <c r="A332" s="209">
        <v>1516</v>
      </c>
      <c r="B332" s="237" t="s">
        <v>1480</v>
      </c>
      <c r="C332" s="237" t="s">
        <v>379</v>
      </c>
      <c r="D332" s="355" t="s">
        <v>1409</v>
      </c>
      <c r="E332" s="355" t="s">
        <v>1410</v>
      </c>
      <c r="F332" s="237" t="s">
        <v>244</v>
      </c>
      <c r="G332" s="356">
        <v>172.36</v>
      </c>
      <c r="H332" s="356"/>
      <c r="I332" s="16">
        <f t="shared" si="8"/>
        <v>172.36</v>
      </c>
      <c r="J332" s="360"/>
      <c r="K332" s="110" t="s">
        <v>1403</v>
      </c>
      <c r="L332" s="53"/>
      <c r="M332" s="309"/>
    </row>
    <row r="333" spans="1:13" s="8" customFormat="1" ht="22.9" customHeight="1" x14ac:dyDescent="0.35">
      <c r="A333" s="209">
        <v>1516</v>
      </c>
      <c r="B333" s="237" t="s">
        <v>1481</v>
      </c>
      <c r="C333" s="237" t="s">
        <v>379</v>
      </c>
      <c r="D333" s="355" t="s">
        <v>1409</v>
      </c>
      <c r="E333" s="355" t="s">
        <v>1410</v>
      </c>
      <c r="F333" s="237" t="s">
        <v>244</v>
      </c>
      <c r="G333" s="356">
        <v>172.36</v>
      </c>
      <c r="H333" s="356"/>
      <c r="I333" s="16">
        <f t="shared" si="8"/>
        <v>172.36</v>
      </c>
      <c r="J333" s="360"/>
      <c r="K333" s="110" t="s">
        <v>1403</v>
      </c>
      <c r="L333" s="53"/>
      <c r="M333" s="309"/>
    </row>
    <row r="334" spans="1:13" s="8" customFormat="1" ht="22.9" customHeight="1" x14ac:dyDescent="0.35">
      <c r="A334" s="209">
        <v>1516</v>
      </c>
      <c r="B334" s="237" t="s">
        <v>1482</v>
      </c>
      <c r="C334" s="237" t="s">
        <v>379</v>
      </c>
      <c r="D334" s="355" t="s">
        <v>1409</v>
      </c>
      <c r="E334" s="355" t="s">
        <v>1410</v>
      </c>
      <c r="F334" s="237" t="s">
        <v>244</v>
      </c>
      <c r="G334" s="356">
        <v>172.36</v>
      </c>
      <c r="H334" s="356"/>
      <c r="I334" s="16">
        <f t="shared" si="8"/>
        <v>172.36</v>
      </c>
      <c r="J334" s="360"/>
      <c r="K334" s="110" t="s">
        <v>1403</v>
      </c>
      <c r="L334" s="53"/>
      <c r="M334" s="309"/>
    </row>
    <row r="335" spans="1:13" s="8" customFormat="1" ht="22.9" customHeight="1" x14ac:dyDescent="0.35">
      <c r="A335" s="209">
        <v>1516</v>
      </c>
      <c r="B335" s="237" t="s">
        <v>1483</v>
      </c>
      <c r="C335" s="237" t="s">
        <v>379</v>
      </c>
      <c r="D335" s="355" t="s">
        <v>1409</v>
      </c>
      <c r="E335" s="355" t="s">
        <v>1410</v>
      </c>
      <c r="F335" s="237" t="s">
        <v>244</v>
      </c>
      <c r="G335" s="356">
        <v>172.36</v>
      </c>
      <c r="H335" s="356"/>
      <c r="I335" s="16">
        <f t="shared" si="8"/>
        <v>172.36</v>
      </c>
      <c r="J335" s="360"/>
      <c r="K335" s="110" t="s">
        <v>1403</v>
      </c>
      <c r="L335" s="53"/>
      <c r="M335" s="309"/>
    </row>
    <row r="336" spans="1:13" s="8" customFormat="1" ht="22.9" customHeight="1" x14ac:dyDescent="0.35">
      <c r="A336" s="209">
        <v>1516</v>
      </c>
      <c r="B336" s="237" t="s">
        <v>1484</v>
      </c>
      <c r="C336" s="237" t="s">
        <v>379</v>
      </c>
      <c r="D336" s="355" t="s">
        <v>1409</v>
      </c>
      <c r="E336" s="355" t="s">
        <v>1410</v>
      </c>
      <c r="F336" s="237" t="s">
        <v>244</v>
      </c>
      <c r="G336" s="356">
        <v>172.36</v>
      </c>
      <c r="H336" s="356"/>
      <c r="I336" s="16">
        <f t="shared" ref="I336:I345" si="9">G336-H336</f>
        <v>172.36</v>
      </c>
      <c r="J336" s="360"/>
      <c r="K336" s="110" t="s">
        <v>1403</v>
      </c>
      <c r="L336" s="53"/>
      <c r="M336" s="309"/>
    </row>
    <row r="337" spans="1:13" s="8" customFormat="1" ht="22.9" customHeight="1" x14ac:dyDescent="0.35">
      <c r="A337" s="209">
        <v>1516</v>
      </c>
      <c r="B337" s="237" t="s">
        <v>1485</v>
      </c>
      <c r="C337" s="237" t="s">
        <v>379</v>
      </c>
      <c r="D337" s="355" t="s">
        <v>1409</v>
      </c>
      <c r="E337" s="355" t="s">
        <v>1410</v>
      </c>
      <c r="F337" s="237" t="s">
        <v>244</v>
      </c>
      <c r="G337" s="356">
        <v>169.99</v>
      </c>
      <c r="H337" s="356"/>
      <c r="I337" s="16">
        <f t="shared" si="9"/>
        <v>169.99</v>
      </c>
      <c r="J337" s="360"/>
      <c r="K337" s="110" t="s">
        <v>1403</v>
      </c>
      <c r="L337" s="53"/>
      <c r="M337" s="309"/>
    </row>
    <row r="338" spans="1:13" s="8" customFormat="1" ht="22.9" customHeight="1" x14ac:dyDescent="0.35">
      <c r="A338" s="209">
        <v>1516</v>
      </c>
      <c r="B338" s="237" t="s">
        <v>1486</v>
      </c>
      <c r="C338" s="237" t="s">
        <v>379</v>
      </c>
      <c r="D338" s="355" t="s">
        <v>1409</v>
      </c>
      <c r="E338" s="355" t="s">
        <v>1410</v>
      </c>
      <c r="F338" s="237" t="s">
        <v>244</v>
      </c>
      <c r="G338" s="356">
        <v>169.99</v>
      </c>
      <c r="H338" s="356"/>
      <c r="I338" s="16">
        <f t="shared" si="9"/>
        <v>169.99</v>
      </c>
      <c r="J338" s="360"/>
      <c r="K338" s="110" t="s">
        <v>1403</v>
      </c>
      <c r="L338" s="53"/>
      <c r="M338" s="309"/>
    </row>
    <row r="339" spans="1:13" s="8" customFormat="1" ht="22.9" customHeight="1" x14ac:dyDescent="0.35">
      <c r="A339" s="209">
        <v>1516</v>
      </c>
      <c r="B339" s="237" t="s">
        <v>1487</v>
      </c>
      <c r="C339" s="237" t="s">
        <v>379</v>
      </c>
      <c r="D339" s="355" t="s">
        <v>1409</v>
      </c>
      <c r="E339" s="355" t="s">
        <v>1410</v>
      </c>
      <c r="F339" s="237" t="s">
        <v>244</v>
      </c>
      <c r="G339" s="356">
        <v>172.36</v>
      </c>
      <c r="H339" s="356"/>
      <c r="I339" s="16">
        <f t="shared" si="9"/>
        <v>172.36</v>
      </c>
      <c r="J339" s="360"/>
      <c r="K339" s="110" t="s">
        <v>1403</v>
      </c>
      <c r="L339" s="53"/>
      <c r="M339" s="309"/>
    </row>
    <row r="340" spans="1:13" s="8" customFormat="1" ht="22.9" customHeight="1" x14ac:dyDescent="0.35">
      <c r="A340" s="209">
        <v>1516</v>
      </c>
      <c r="B340" s="237" t="s">
        <v>1488</v>
      </c>
      <c r="C340" s="237" t="s">
        <v>379</v>
      </c>
      <c r="D340" s="355" t="s">
        <v>1409</v>
      </c>
      <c r="E340" s="355" t="s">
        <v>1410</v>
      </c>
      <c r="F340" s="237" t="s">
        <v>244</v>
      </c>
      <c r="G340" s="356">
        <v>172.36</v>
      </c>
      <c r="H340" s="356"/>
      <c r="I340" s="16">
        <f t="shared" si="9"/>
        <v>172.36</v>
      </c>
      <c r="J340" s="360"/>
      <c r="K340" s="110" t="s">
        <v>1403</v>
      </c>
      <c r="L340" s="53"/>
      <c r="M340" s="309"/>
    </row>
    <row r="341" spans="1:13" s="8" customFormat="1" ht="22.9" customHeight="1" x14ac:dyDescent="0.35">
      <c r="A341" s="209">
        <v>1516</v>
      </c>
      <c r="B341" s="237" t="s">
        <v>1489</v>
      </c>
      <c r="C341" s="237" t="s">
        <v>379</v>
      </c>
      <c r="D341" s="355" t="s">
        <v>1409</v>
      </c>
      <c r="E341" s="355" t="s">
        <v>1410</v>
      </c>
      <c r="F341" s="237" t="s">
        <v>244</v>
      </c>
      <c r="G341" s="356">
        <v>172.36</v>
      </c>
      <c r="H341" s="356"/>
      <c r="I341" s="16">
        <f t="shared" si="9"/>
        <v>172.36</v>
      </c>
      <c r="J341" s="360"/>
      <c r="K341" s="110" t="s">
        <v>1403</v>
      </c>
      <c r="L341" s="53"/>
      <c r="M341" s="309"/>
    </row>
    <row r="342" spans="1:13" s="8" customFormat="1" ht="22.9" customHeight="1" x14ac:dyDescent="0.35">
      <c r="A342" s="209">
        <v>1516</v>
      </c>
      <c r="B342" s="237" t="s">
        <v>1490</v>
      </c>
      <c r="C342" s="237" t="s">
        <v>379</v>
      </c>
      <c r="D342" s="355" t="s">
        <v>1409</v>
      </c>
      <c r="E342" s="355" t="s">
        <v>1410</v>
      </c>
      <c r="F342" s="237" t="s">
        <v>244</v>
      </c>
      <c r="G342" s="356">
        <v>168.22</v>
      </c>
      <c r="H342" s="356"/>
      <c r="I342" s="16">
        <f t="shared" si="9"/>
        <v>168.22</v>
      </c>
      <c r="J342" s="360"/>
      <c r="K342" s="110" t="s">
        <v>1403</v>
      </c>
      <c r="L342" s="53"/>
      <c r="M342" s="309"/>
    </row>
    <row r="343" spans="1:13" s="8" customFormat="1" ht="22.9" customHeight="1" x14ac:dyDescent="0.35">
      <c r="A343" s="209">
        <v>1516</v>
      </c>
      <c r="B343" s="237" t="s">
        <v>1491</v>
      </c>
      <c r="C343" s="237" t="s">
        <v>379</v>
      </c>
      <c r="D343" s="355" t="s">
        <v>1409</v>
      </c>
      <c r="E343" s="355" t="s">
        <v>1410</v>
      </c>
      <c r="F343" s="237" t="s">
        <v>244</v>
      </c>
      <c r="G343" s="356">
        <v>168.22</v>
      </c>
      <c r="H343" s="356"/>
      <c r="I343" s="16">
        <f t="shared" si="9"/>
        <v>168.22</v>
      </c>
      <c r="J343" s="360"/>
      <c r="K343" s="110" t="s">
        <v>1403</v>
      </c>
      <c r="L343" s="53"/>
      <c r="M343" s="309"/>
    </row>
    <row r="344" spans="1:13" s="8" customFormat="1" ht="22.9" customHeight="1" x14ac:dyDescent="0.35">
      <c r="A344" s="209">
        <v>1516</v>
      </c>
      <c r="B344" s="440" t="s">
        <v>1764</v>
      </c>
      <c r="C344" s="440" t="s">
        <v>379</v>
      </c>
      <c r="D344" s="441" t="s">
        <v>1754</v>
      </c>
      <c r="E344" s="441" t="s">
        <v>1755</v>
      </c>
      <c r="F344" s="440" t="s">
        <v>263</v>
      </c>
      <c r="G344" s="442">
        <v>164.33</v>
      </c>
      <c r="H344" s="442"/>
      <c r="I344" s="443">
        <f t="shared" si="9"/>
        <v>164.33</v>
      </c>
      <c r="J344" s="444"/>
      <c r="K344" s="110"/>
      <c r="L344" s="53"/>
      <c r="M344" s="309"/>
    </row>
    <row r="345" spans="1:13" s="8" customFormat="1" ht="22.9" customHeight="1" x14ac:dyDescent="0.35">
      <c r="A345" s="209">
        <v>1516</v>
      </c>
      <c r="B345" s="440" t="s">
        <v>1765</v>
      </c>
      <c r="C345" s="440" t="s">
        <v>379</v>
      </c>
      <c r="D345" s="441" t="s">
        <v>1754</v>
      </c>
      <c r="E345" s="441" t="s">
        <v>1755</v>
      </c>
      <c r="F345" s="440" t="s">
        <v>301</v>
      </c>
      <c r="G345" s="442">
        <v>66.97</v>
      </c>
      <c r="H345" s="442"/>
      <c r="I345" s="443">
        <f t="shared" si="9"/>
        <v>66.97</v>
      </c>
      <c r="J345" s="444"/>
      <c r="K345" s="110"/>
      <c r="L345" s="53"/>
      <c r="M345" s="309"/>
    </row>
    <row r="346" spans="1:13" s="134" customFormat="1" ht="22.9" customHeight="1" x14ac:dyDescent="0.35">
      <c r="A346" s="210"/>
      <c r="B346" s="10"/>
      <c r="C346" s="237" t="s">
        <v>379</v>
      </c>
      <c r="D346" s="11"/>
      <c r="E346" s="11"/>
      <c r="F346" s="10"/>
      <c r="G346" s="12"/>
      <c r="H346" s="362" t="s">
        <v>782</v>
      </c>
      <c r="I346" s="226">
        <f>SUBTOTAL(9,I207:I345)</f>
        <v>47429.059999999976</v>
      </c>
      <c r="J346" s="361"/>
      <c r="K346" s="195"/>
      <c r="L346" s="130"/>
      <c r="M346" s="312"/>
    </row>
    <row r="347" spans="1:13" s="8" customFormat="1" ht="22.9" customHeight="1" thickBot="1" x14ac:dyDescent="0.4">
      <c r="A347" s="78">
        <v>1649</v>
      </c>
      <c r="B347" s="21" t="s">
        <v>223</v>
      </c>
      <c r="C347" s="21" t="s">
        <v>203</v>
      </c>
      <c r="D347" s="21" t="s">
        <v>224</v>
      </c>
      <c r="E347" s="21" t="s">
        <v>225</v>
      </c>
      <c r="F347" s="21" t="s">
        <v>9</v>
      </c>
      <c r="G347" s="22">
        <v>38.799999999999997</v>
      </c>
      <c r="H347" s="22"/>
      <c r="I347" s="23">
        <v>38.799999999999997</v>
      </c>
      <c r="J347" s="53"/>
      <c r="K347" s="73" t="s">
        <v>815</v>
      </c>
      <c r="L347" s="463" t="s">
        <v>1687</v>
      </c>
      <c r="M347" s="309"/>
    </row>
    <row r="348" spans="1:13" s="8" customFormat="1" ht="22.9" customHeight="1" thickBot="1" x14ac:dyDescent="0.4">
      <c r="A348" s="78">
        <v>1649</v>
      </c>
      <c r="B348" s="21" t="s">
        <v>226</v>
      </c>
      <c r="C348" s="21" t="s">
        <v>203</v>
      </c>
      <c r="D348" s="21" t="s">
        <v>227</v>
      </c>
      <c r="E348" s="21" t="s">
        <v>228</v>
      </c>
      <c r="F348" s="21" t="s">
        <v>9</v>
      </c>
      <c r="G348" s="22">
        <v>295.85000000000002</v>
      </c>
      <c r="H348" s="22"/>
      <c r="I348" s="23">
        <v>295.85000000000002</v>
      </c>
      <c r="J348" s="53"/>
      <c r="K348" s="73" t="s">
        <v>815</v>
      </c>
      <c r="L348" s="466"/>
      <c r="M348" s="309"/>
    </row>
    <row r="349" spans="1:13" s="8" customFormat="1" ht="22.9" customHeight="1" thickBot="1" x14ac:dyDescent="0.4">
      <c r="A349" s="78">
        <v>1649</v>
      </c>
      <c r="B349" s="21" t="s">
        <v>791</v>
      </c>
      <c r="C349" s="21" t="s">
        <v>203</v>
      </c>
      <c r="D349" s="21" t="s">
        <v>805</v>
      </c>
      <c r="E349" s="21" t="s">
        <v>807</v>
      </c>
      <c r="F349" s="21" t="s">
        <v>25</v>
      </c>
      <c r="G349" s="22">
        <v>246.38</v>
      </c>
      <c r="H349" s="22">
        <v>246</v>
      </c>
      <c r="I349" s="23">
        <f>G349-H349</f>
        <v>0.37999999999999545</v>
      </c>
      <c r="J349" s="53"/>
      <c r="K349" s="73" t="s">
        <v>815</v>
      </c>
      <c r="L349" s="466"/>
      <c r="M349" s="309"/>
    </row>
    <row r="350" spans="1:13" s="8" customFormat="1" ht="22.9" customHeight="1" thickBot="1" x14ac:dyDescent="0.4">
      <c r="A350" s="78">
        <v>1649</v>
      </c>
      <c r="B350" s="21" t="s">
        <v>792</v>
      </c>
      <c r="C350" s="21" t="s">
        <v>203</v>
      </c>
      <c r="D350" s="21" t="s">
        <v>806</v>
      </c>
      <c r="E350" s="21" t="s">
        <v>808</v>
      </c>
      <c r="F350" s="21" t="s">
        <v>25</v>
      </c>
      <c r="G350" s="22">
        <v>48.02</v>
      </c>
      <c r="H350" s="22"/>
      <c r="I350" s="23">
        <f>G350-H350</f>
        <v>48.02</v>
      </c>
      <c r="J350" s="53"/>
      <c r="K350" s="73" t="s">
        <v>815</v>
      </c>
      <c r="L350" s="466"/>
      <c r="M350" s="309"/>
    </row>
    <row r="351" spans="1:13" s="8" customFormat="1" ht="22.9" customHeight="1" thickBot="1" x14ac:dyDescent="0.4">
      <c r="A351" s="78">
        <v>1649</v>
      </c>
      <c r="B351" s="21" t="s">
        <v>793</v>
      </c>
      <c r="C351" s="21" t="s">
        <v>203</v>
      </c>
      <c r="D351" s="21" t="s">
        <v>227</v>
      </c>
      <c r="E351" s="21" t="s">
        <v>809</v>
      </c>
      <c r="F351" s="21" t="s">
        <v>25</v>
      </c>
      <c r="G351" s="22">
        <v>470.16</v>
      </c>
      <c r="H351" s="22"/>
      <c r="I351" s="23">
        <f>G351-H351</f>
        <v>470.16</v>
      </c>
      <c r="J351" s="53"/>
      <c r="K351" s="73" t="s">
        <v>815</v>
      </c>
      <c r="L351" s="466"/>
      <c r="M351" s="309"/>
    </row>
    <row r="352" spans="1:13" s="8" customFormat="1" ht="22.9" customHeight="1" thickBot="1" x14ac:dyDescent="0.4">
      <c r="A352" s="199">
        <v>1649</v>
      </c>
      <c r="B352" s="21" t="s">
        <v>202</v>
      </c>
      <c r="C352" s="21" t="s">
        <v>203</v>
      </c>
      <c r="D352" s="21" t="s">
        <v>19</v>
      </c>
      <c r="E352" s="21" t="s">
        <v>20</v>
      </c>
      <c r="F352" s="21" t="s">
        <v>16</v>
      </c>
      <c r="G352" s="22">
        <v>49.33</v>
      </c>
      <c r="H352" s="22"/>
      <c r="I352" s="23">
        <v>49.33</v>
      </c>
      <c r="J352" s="53"/>
      <c r="K352" s="73" t="s">
        <v>815</v>
      </c>
      <c r="L352" s="466"/>
      <c r="M352" s="309"/>
    </row>
    <row r="353" spans="1:13" s="8" customFormat="1" ht="22.9" customHeight="1" thickBot="1" x14ac:dyDescent="0.4">
      <c r="A353" s="78">
        <v>1649</v>
      </c>
      <c r="B353" s="21" t="s">
        <v>229</v>
      </c>
      <c r="C353" s="21" t="s">
        <v>203</v>
      </c>
      <c r="D353" s="21" t="s">
        <v>214</v>
      </c>
      <c r="E353" s="21" t="s">
        <v>215</v>
      </c>
      <c r="F353" s="21" t="s">
        <v>16</v>
      </c>
      <c r="G353" s="22">
        <v>12.55</v>
      </c>
      <c r="H353" s="22"/>
      <c r="I353" s="23">
        <v>12.55</v>
      </c>
      <c r="J353" s="53"/>
      <c r="K353" s="73" t="s">
        <v>815</v>
      </c>
      <c r="L353" s="466"/>
      <c r="M353" s="309"/>
    </row>
    <row r="354" spans="1:13" s="8" customFormat="1" ht="22.9" customHeight="1" thickBot="1" x14ac:dyDescent="0.4">
      <c r="A354" s="78">
        <v>1649</v>
      </c>
      <c r="B354" s="21" t="s">
        <v>230</v>
      </c>
      <c r="C354" s="21" t="s">
        <v>203</v>
      </c>
      <c r="D354" s="21" t="s">
        <v>231</v>
      </c>
      <c r="E354" s="21" t="s">
        <v>232</v>
      </c>
      <c r="F354" s="21" t="s">
        <v>16</v>
      </c>
      <c r="G354" s="22">
        <v>1.1100000000000001</v>
      </c>
      <c r="H354" s="22"/>
      <c r="I354" s="23">
        <v>1.1100000000000001</v>
      </c>
      <c r="J354" s="53"/>
      <c r="K354" s="73" t="s">
        <v>815</v>
      </c>
      <c r="L354" s="466"/>
      <c r="M354" s="309"/>
    </row>
    <row r="355" spans="1:13" s="8" customFormat="1" ht="22.9" customHeight="1" thickBot="1" x14ac:dyDescent="0.4">
      <c r="A355" s="78">
        <v>1649</v>
      </c>
      <c r="B355" s="21" t="s">
        <v>233</v>
      </c>
      <c r="C355" s="21" t="s">
        <v>203</v>
      </c>
      <c r="D355" s="21" t="s">
        <v>217</v>
      </c>
      <c r="E355" s="21" t="s">
        <v>220</v>
      </c>
      <c r="F355" s="21" t="s">
        <v>16</v>
      </c>
      <c r="G355" s="22">
        <v>1.54</v>
      </c>
      <c r="H355" s="22"/>
      <c r="I355" s="23">
        <v>1.54</v>
      </c>
      <c r="J355" s="53"/>
      <c r="K355" s="73" t="s">
        <v>815</v>
      </c>
      <c r="L355" s="466"/>
      <c r="M355" s="309"/>
    </row>
    <row r="356" spans="1:13" s="8" customFormat="1" ht="22.9" customHeight="1" thickBot="1" x14ac:dyDescent="0.4">
      <c r="A356" s="78">
        <v>1649</v>
      </c>
      <c r="B356" s="21" t="s">
        <v>1002</v>
      </c>
      <c r="C356" s="21" t="s">
        <v>203</v>
      </c>
      <c r="D356" s="21" t="s">
        <v>217</v>
      </c>
      <c r="E356" s="21" t="s">
        <v>218</v>
      </c>
      <c r="F356" s="21" t="s">
        <v>16</v>
      </c>
      <c r="G356" s="22">
        <v>1.68</v>
      </c>
      <c r="H356" s="22"/>
      <c r="I356" s="23">
        <v>1.68</v>
      </c>
      <c r="J356" s="53"/>
      <c r="K356" s="73" t="s">
        <v>815</v>
      </c>
      <c r="L356" s="467"/>
      <c r="M356" s="309"/>
    </row>
    <row r="357" spans="1:13" s="8" customFormat="1" ht="22.9" customHeight="1" x14ac:dyDescent="0.35">
      <c r="A357" s="19"/>
      <c r="B357" s="53"/>
      <c r="C357" s="21" t="s">
        <v>203</v>
      </c>
      <c r="D357" s="53"/>
      <c r="E357" s="53"/>
      <c r="F357" s="53"/>
      <c r="G357" s="75"/>
      <c r="H357" s="54" t="s">
        <v>782</v>
      </c>
      <c r="I357" s="190">
        <f>SUM(I347:I356)</f>
        <v>919.42</v>
      </c>
      <c r="J357" s="53"/>
      <c r="K357" s="68"/>
      <c r="L357" s="53" t="s">
        <v>1119</v>
      </c>
      <c r="M357" s="309"/>
    </row>
    <row r="358" spans="1:13" s="8" customFormat="1" ht="22.9" customHeight="1" x14ac:dyDescent="0.35">
      <c r="A358" s="211">
        <v>1737</v>
      </c>
      <c r="B358" s="127" t="s">
        <v>955</v>
      </c>
      <c r="C358" s="127" t="s">
        <v>946</v>
      </c>
      <c r="D358" s="127" t="s">
        <v>884</v>
      </c>
      <c r="E358" s="127" t="s">
        <v>852</v>
      </c>
      <c r="F358" s="127" t="s">
        <v>932</v>
      </c>
      <c r="G358" s="92">
        <v>176.96</v>
      </c>
      <c r="H358" s="128"/>
      <c r="I358" s="129">
        <f t="shared" ref="I358:I391" si="10">G358-H358</f>
        <v>176.96</v>
      </c>
      <c r="J358" s="147" t="s">
        <v>989</v>
      </c>
      <c r="K358" s="110" t="s">
        <v>983</v>
      </c>
      <c r="L358" s="463" t="s">
        <v>1688</v>
      </c>
      <c r="M358" s="309"/>
    </row>
    <row r="359" spans="1:13" s="8" customFormat="1" ht="22.9" customHeight="1" x14ac:dyDescent="0.35">
      <c r="A359" s="211">
        <v>1737</v>
      </c>
      <c r="B359" s="127" t="s">
        <v>956</v>
      </c>
      <c r="C359" s="127" t="s">
        <v>946</v>
      </c>
      <c r="D359" s="127" t="s">
        <v>884</v>
      </c>
      <c r="E359" s="127" t="s">
        <v>852</v>
      </c>
      <c r="F359" s="127" t="s">
        <v>932</v>
      </c>
      <c r="G359" s="92">
        <v>176.96</v>
      </c>
      <c r="H359" s="128"/>
      <c r="I359" s="129">
        <f t="shared" si="10"/>
        <v>176.96</v>
      </c>
      <c r="J359" s="147" t="s">
        <v>989</v>
      </c>
      <c r="K359" s="110" t="s">
        <v>983</v>
      </c>
      <c r="L359" s="466"/>
      <c r="M359" s="309"/>
    </row>
    <row r="360" spans="1:13" s="8" customFormat="1" ht="22.9" customHeight="1" x14ac:dyDescent="0.35">
      <c r="A360" s="211">
        <v>1737</v>
      </c>
      <c r="B360" s="127" t="s">
        <v>957</v>
      </c>
      <c r="C360" s="127" t="s">
        <v>946</v>
      </c>
      <c r="D360" s="127" t="s">
        <v>884</v>
      </c>
      <c r="E360" s="127" t="s">
        <v>852</v>
      </c>
      <c r="F360" s="127" t="s">
        <v>932</v>
      </c>
      <c r="G360" s="92">
        <v>176.96</v>
      </c>
      <c r="H360" s="128"/>
      <c r="I360" s="129">
        <f t="shared" si="10"/>
        <v>176.96</v>
      </c>
      <c r="J360" s="147" t="s">
        <v>989</v>
      </c>
      <c r="K360" s="110" t="s">
        <v>983</v>
      </c>
      <c r="L360" s="466"/>
      <c r="M360" s="309"/>
    </row>
    <row r="361" spans="1:13" s="8" customFormat="1" ht="22.9" customHeight="1" x14ac:dyDescent="0.35">
      <c r="A361" s="211">
        <v>1737</v>
      </c>
      <c r="B361" s="127" t="s">
        <v>958</v>
      </c>
      <c r="C361" s="127" t="s">
        <v>946</v>
      </c>
      <c r="D361" s="127" t="s">
        <v>884</v>
      </c>
      <c r="E361" s="127" t="s">
        <v>852</v>
      </c>
      <c r="F361" s="127" t="s">
        <v>932</v>
      </c>
      <c r="G361" s="92">
        <v>176.96</v>
      </c>
      <c r="H361" s="128"/>
      <c r="I361" s="129">
        <f t="shared" si="10"/>
        <v>176.96</v>
      </c>
      <c r="J361" s="147" t="s">
        <v>989</v>
      </c>
      <c r="K361" s="110" t="s">
        <v>983</v>
      </c>
      <c r="L361" s="466"/>
      <c r="M361" s="309"/>
    </row>
    <row r="362" spans="1:13" s="8" customFormat="1" ht="22.9" customHeight="1" x14ac:dyDescent="0.35">
      <c r="A362" s="211">
        <v>1737</v>
      </c>
      <c r="B362" s="127" t="s">
        <v>959</v>
      </c>
      <c r="C362" s="127" t="s">
        <v>946</v>
      </c>
      <c r="D362" s="127" t="s">
        <v>884</v>
      </c>
      <c r="E362" s="127" t="s">
        <v>852</v>
      </c>
      <c r="F362" s="127" t="s">
        <v>932</v>
      </c>
      <c r="G362" s="92">
        <v>173.23</v>
      </c>
      <c r="H362" s="128"/>
      <c r="I362" s="129">
        <f t="shared" si="10"/>
        <v>173.23</v>
      </c>
      <c r="J362" s="147" t="s">
        <v>989</v>
      </c>
      <c r="K362" s="110" t="s">
        <v>983</v>
      </c>
      <c r="L362" s="466"/>
      <c r="M362" s="309"/>
    </row>
    <row r="363" spans="1:13" s="8" customFormat="1" ht="22.9" customHeight="1" x14ac:dyDescent="0.35">
      <c r="A363" s="211">
        <v>1737</v>
      </c>
      <c r="B363" s="127" t="s">
        <v>960</v>
      </c>
      <c r="C363" s="127" t="s">
        <v>946</v>
      </c>
      <c r="D363" s="127" t="s">
        <v>884</v>
      </c>
      <c r="E363" s="127" t="s">
        <v>852</v>
      </c>
      <c r="F363" s="127" t="s">
        <v>932</v>
      </c>
      <c r="G363" s="92">
        <v>173.23</v>
      </c>
      <c r="H363" s="128"/>
      <c r="I363" s="129">
        <f t="shared" si="10"/>
        <v>173.23</v>
      </c>
      <c r="J363" s="147" t="s">
        <v>989</v>
      </c>
      <c r="K363" s="110" t="s">
        <v>983</v>
      </c>
      <c r="L363" s="466"/>
      <c r="M363" s="309"/>
    </row>
    <row r="364" spans="1:13" s="8" customFormat="1" ht="22.9" customHeight="1" x14ac:dyDescent="0.35">
      <c r="A364" s="211">
        <v>1737</v>
      </c>
      <c r="B364" s="127" t="s">
        <v>961</v>
      </c>
      <c r="C364" s="127" t="s">
        <v>946</v>
      </c>
      <c r="D364" s="127" t="s">
        <v>884</v>
      </c>
      <c r="E364" s="127" t="s">
        <v>852</v>
      </c>
      <c r="F364" s="127" t="s">
        <v>932</v>
      </c>
      <c r="G364" s="92">
        <v>173.23</v>
      </c>
      <c r="H364" s="128"/>
      <c r="I364" s="129">
        <f t="shared" si="10"/>
        <v>173.23</v>
      </c>
      <c r="J364" s="147" t="s">
        <v>989</v>
      </c>
      <c r="K364" s="110" t="s">
        <v>983</v>
      </c>
      <c r="L364" s="466"/>
      <c r="M364" s="309"/>
    </row>
    <row r="365" spans="1:13" s="8" customFormat="1" ht="22.9" customHeight="1" x14ac:dyDescent="0.35">
      <c r="A365" s="211">
        <v>1737</v>
      </c>
      <c r="B365" s="127" t="s">
        <v>962</v>
      </c>
      <c r="C365" s="127" t="s">
        <v>946</v>
      </c>
      <c r="D365" s="127" t="s">
        <v>884</v>
      </c>
      <c r="E365" s="127" t="s">
        <v>852</v>
      </c>
      <c r="F365" s="127" t="s">
        <v>932</v>
      </c>
      <c r="G365" s="92">
        <v>173.23</v>
      </c>
      <c r="H365" s="128"/>
      <c r="I365" s="129">
        <f t="shared" si="10"/>
        <v>173.23</v>
      </c>
      <c r="J365" s="147" t="s">
        <v>989</v>
      </c>
      <c r="K365" s="110" t="s">
        <v>983</v>
      </c>
      <c r="L365" s="466"/>
      <c r="M365" s="309"/>
    </row>
    <row r="366" spans="1:13" s="8" customFormat="1" ht="22.9" customHeight="1" x14ac:dyDescent="0.35">
      <c r="A366" s="211">
        <v>1737</v>
      </c>
      <c r="B366" s="127" t="s">
        <v>963</v>
      </c>
      <c r="C366" s="127" t="s">
        <v>946</v>
      </c>
      <c r="D366" s="127" t="s">
        <v>884</v>
      </c>
      <c r="E366" s="127" t="s">
        <v>852</v>
      </c>
      <c r="F366" s="127" t="s">
        <v>932</v>
      </c>
      <c r="G366" s="92">
        <v>172.66</v>
      </c>
      <c r="H366" s="128"/>
      <c r="I366" s="129">
        <f t="shared" si="10"/>
        <v>172.66</v>
      </c>
      <c r="J366" s="147" t="s">
        <v>989</v>
      </c>
      <c r="K366" s="110" t="s">
        <v>983</v>
      </c>
      <c r="L366" s="466"/>
      <c r="M366" s="309"/>
    </row>
    <row r="367" spans="1:13" s="8" customFormat="1" ht="22.9" customHeight="1" x14ac:dyDescent="0.35">
      <c r="A367" s="211">
        <v>1737</v>
      </c>
      <c r="B367" s="127" t="s">
        <v>964</v>
      </c>
      <c r="C367" s="127" t="s">
        <v>946</v>
      </c>
      <c r="D367" s="127" t="s">
        <v>884</v>
      </c>
      <c r="E367" s="127" t="s">
        <v>852</v>
      </c>
      <c r="F367" s="127" t="s">
        <v>932</v>
      </c>
      <c r="G367" s="92">
        <v>172.66</v>
      </c>
      <c r="H367" s="128"/>
      <c r="I367" s="129">
        <f t="shared" si="10"/>
        <v>172.66</v>
      </c>
      <c r="J367" s="147" t="s">
        <v>989</v>
      </c>
      <c r="K367" s="110" t="s">
        <v>983</v>
      </c>
      <c r="L367" s="466"/>
      <c r="M367" s="309"/>
    </row>
    <row r="368" spans="1:13" s="8" customFormat="1" ht="22.9" customHeight="1" x14ac:dyDescent="0.35">
      <c r="A368" s="211">
        <v>1737</v>
      </c>
      <c r="B368" s="127" t="s">
        <v>965</v>
      </c>
      <c r="C368" s="127" t="s">
        <v>946</v>
      </c>
      <c r="D368" s="127" t="s">
        <v>884</v>
      </c>
      <c r="E368" s="127" t="s">
        <v>852</v>
      </c>
      <c r="F368" s="127" t="s">
        <v>932</v>
      </c>
      <c r="G368" s="92">
        <v>172.66</v>
      </c>
      <c r="H368" s="128"/>
      <c r="I368" s="129">
        <f t="shared" si="10"/>
        <v>172.66</v>
      </c>
      <c r="J368" s="147" t="s">
        <v>989</v>
      </c>
      <c r="K368" s="110" t="s">
        <v>983</v>
      </c>
      <c r="L368" s="466"/>
      <c r="M368" s="309"/>
    </row>
    <row r="369" spans="1:13" s="8" customFormat="1" ht="22.9" customHeight="1" x14ac:dyDescent="0.35">
      <c r="A369" s="211">
        <v>1737</v>
      </c>
      <c r="B369" s="127" t="s">
        <v>966</v>
      </c>
      <c r="C369" s="127" t="s">
        <v>946</v>
      </c>
      <c r="D369" s="127" t="s">
        <v>884</v>
      </c>
      <c r="E369" s="127" t="s">
        <v>852</v>
      </c>
      <c r="F369" s="127" t="s">
        <v>932</v>
      </c>
      <c r="G369" s="92">
        <v>176.96</v>
      </c>
      <c r="H369" s="128"/>
      <c r="I369" s="129">
        <f t="shared" si="10"/>
        <v>176.96</v>
      </c>
      <c r="J369" s="147" t="s">
        <v>989</v>
      </c>
      <c r="K369" s="110" t="s">
        <v>983</v>
      </c>
      <c r="L369" s="466"/>
      <c r="M369" s="309"/>
    </row>
    <row r="370" spans="1:13" s="8" customFormat="1" ht="22.9" customHeight="1" x14ac:dyDescent="0.35">
      <c r="A370" s="211">
        <v>1737</v>
      </c>
      <c r="B370" s="127" t="s">
        <v>967</v>
      </c>
      <c r="C370" s="127" t="s">
        <v>946</v>
      </c>
      <c r="D370" s="127" t="s">
        <v>884</v>
      </c>
      <c r="E370" s="127" t="s">
        <v>852</v>
      </c>
      <c r="F370" s="127" t="s">
        <v>932</v>
      </c>
      <c r="G370" s="92">
        <v>176.96</v>
      </c>
      <c r="H370" s="128"/>
      <c r="I370" s="129">
        <f t="shared" si="10"/>
        <v>176.96</v>
      </c>
      <c r="J370" s="147" t="s">
        <v>989</v>
      </c>
      <c r="K370" s="110" t="s">
        <v>983</v>
      </c>
      <c r="L370" s="466"/>
      <c r="M370" s="309"/>
    </row>
    <row r="371" spans="1:13" s="8" customFormat="1" ht="22.9" customHeight="1" x14ac:dyDescent="0.35">
      <c r="A371" s="211">
        <v>1737</v>
      </c>
      <c r="B371" s="127" t="s">
        <v>968</v>
      </c>
      <c r="C371" s="127" t="s">
        <v>946</v>
      </c>
      <c r="D371" s="127" t="s">
        <v>884</v>
      </c>
      <c r="E371" s="127" t="s">
        <v>852</v>
      </c>
      <c r="F371" s="127" t="s">
        <v>932</v>
      </c>
      <c r="G371" s="92">
        <v>176.96</v>
      </c>
      <c r="H371" s="128"/>
      <c r="I371" s="129">
        <f t="shared" si="10"/>
        <v>176.96</v>
      </c>
      <c r="J371" s="214" t="s">
        <v>989</v>
      </c>
      <c r="K371" s="110" t="s">
        <v>983</v>
      </c>
      <c r="L371" s="466"/>
      <c r="M371" s="309"/>
    </row>
    <row r="372" spans="1:13" s="8" customFormat="1" ht="22.9" customHeight="1" x14ac:dyDescent="0.35">
      <c r="A372" s="211">
        <v>1737</v>
      </c>
      <c r="B372" s="127" t="s">
        <v>969</v>
      </c>
      <c r="C372" s="127" t="s">
        <v>946</v>
      </c>
      <c r="D372" s="127" t="s">
        <v>884</v>
      </c>
      <c r="E372" s="127" t="s">
        <v>852</v>
      </c>
      <c r="F372" s="127" t="s">
        <v>932</v>
      </c>
      <c r="G372" s="92">
        <v>176.96</v>
      </c>
      <c r="H372" s="128"/>
      <c r="I372" s="129">
        <f t="shared" si="10"/>
        <v>176.96</v>
      </c>
      <c r="J372" s="214" t="s">
        <v>989</v>
      </c>
      <c r="K372" s="110" t="s">
        <v>983</v>
      </c>
      <c r="L372" s="466"/>
      <c r="M372" s="309"/>
    </row>
    <row r="373" spans="1:13" s="8" customFormat="1" ht="22.9" customHeight="1" x14ac:dyDescent="0.35">
      <c r="A373" s="211">
        <v>1737</v>
      </c>
      <c r="B373" s="127" t="s">
        <v>970</v>
      </c>
      <c r="C373" s="127" t="s">
        <v>946</v>
      </c>
      <c r="D373" s="127" t="s">
        <v>884</v>
      </c>
      <c r="E373" s="127" t="s">
        <v>852</v>
      </c>
      <c r="F373" s="127" t="s">
        <v>932</v>
      </c>
      <c r="G373" s="92">
        <v>172.66</v>
      </c>
      <c r="H373" s="128"/>
      <c r="I373" s="129">
        <f t="shared" si="10"/>
        <v>172.66</v>
      </c>
      <c r="J373" s="214" t="s">
        <v>989</v>
      </c>
      <c r="K373" s="110" t="s">
        <v>983</v>
      </c>
      <c r="L373" s="466"/>
      <c r="M373" s="309"/>
    </row>
    <row r="374" spans="1:13" s="8" customFormat="1" ht="22.9" customHeight="1" x14ac:dyDescent="0.35">
      <c r="A374" s="211">
        <v>1737</v>
      </c>
      <c r="B374" s="127" t="s">
        <v>971</v>
      </c>
      <c r="C374" s="127" t="s">
        <v>946</v>
      </c>
      <c r="D374" s="127" t="s">
        <v>884</v>
      </c>
      <c r="E374" s="127" t="s">
        <v>852</v>
      </c>
      <c r="F374" s="127" t="s">
        <v>932</v>
      </c>
      <c r="G374" s="92">
        <v>172.66</v>
      </c>
      <c r="H374" s="128"/>
      <c r="I374" s="129">
        <f t="shared" si="10"/>
        <v>172.66</v>
      </c>
      <c r="J374" s="214" t="s">
        <v>989</v>
      </c>
      <c r="K374" s="110" t="s">
        <v>983</v>
      </c>
      <c r="L374" s="466"/>
      <c r="M374" s="309"/>
    </row>
    <row r="375" spans="1:13" s="8" customFormat="1" ht="22.9" customHeight="1" x14ac:dyDescent="0.35">
      <c r="A375" s="211">
        <v>1737</v>
      </c>
      <c r="B375" s="127" t="s">
        <v>972</v>
      </c>
      <c r="C375" s="127" t="s">
        <v>946</v>
      </c>
      <c r="D375" s="127" t="s">
        <v>884</v>
      </c>
      <c r="E375" s="127" t="s">
        <v>852</v>
      </c>
      <c r="F375" s="127" t="s">
        <v>932</v>
      </c>
      <c r="G375" s="92">
        <v>172.66</v>
      </c>
      <c r="H375" s="128"/>
      <c r="I375" s="129">
        <f t="shared" si="10"/>
        <v>172.66</v>
      </c>
      <c r="J375" s="214" t="s">
        <v>989</v>
      </c>
      <c r="K375" s="110" t="s">
        <v>983</v>
      </c>
      <c r="L375" s="466"/>
      <c r="M375" s="309"/>
    </row>
    <row r="376" spans="1:13" s="8" customFormat="1" ht="22.9" customHeight="1" x14ac:dyDescent="0.35">
      <c r="A376" s="211">
        <v>1737</v>
      </c>
      <c r="B376" s="127" t="s">
        <v>973</v>
      </c>
      <c r="C376" s="127" t="s">
        <v>946</v>
      </c>
      <c r="D376" s="127" t="s">
        <v>884</v>
      </c>
      <c r="E376" s="127" t="s">
        <v>852</v>
      </c>
      <c r="F376" s="127" t="s">
        <v>932</v>
      </c>
      <c r="G376" s="92">
        <v>172.66</v>
      </c>
      <c r="H376" s="128"/>
      <c r="I376" s="129">
        <f t="shared" si="10"/>
        <v>172.66</v>
      </c>
      <c r="J376" s="214" t="s">
        <v>989</v>
      </c>
      <c r="K376" s="110" t="s">
        <v>983</v>
      </c>
      <c r="L376" s="466"/>
      <c r="M376" s="309"/>
    </row>
    <row r="377" spans="1:13" s="8" customFormat="1" ht="22.9" customHeight="1" x14ac:dyDescent="0.35">
      <c r="A377" s="211">
        <v>1737</v>
      </c>
      <c r="B377" s="127" t="s">
        <v>974</v>
      </c>
      <c r="C377" s="127" t="s">
        <v>946</v>
      </c>
      <c r="D377" s="127" t="s">
        <v>884</v>
      </c>
      <c r="E377" s="127" t="s">
        <v>852</v>
      </c>
      <c r="F377" s="127" t="s">
        <v>932</v>
      </c>
      <c r="G377" s="92">
        <v>172.66</v>
      </c>
      <c r="H377" s="128"/>
      <c r="I377" s="129">
        <f t="shared" si="10"/>
        <v>172.66</v>
      </c>
      <c r="J377" s="214" t="s">
        <v>989</v>
      </c>
      <c r="K377" s="110" t="s">
        <v>983</v>
      </c>
      <c r="L377" s="466"/>
      <c r="M377" s="309"/>
    </row>
    <row r="378" spans="1:13" s="8" customFormat="1" ht="22.9" customHeight="1" x14ac:dyDescent="0.35">
      <c r="A378" s="211">
        <v>1737</v>
      </c>
      <c r="B378" s="127" t="s">
        <v>975</v>
      </c>
      <c r="C378" s="127" t="s">
        <v>946</v>
      </c>
      <c r="D378" s="127" t="s">
        <v>884</v>
      </c>
      <c r="E378" s="127" t="s">
        <v>852</v>
      </c>
      <c r="F378" s="127" t="s">
        <v>932</v>
      </c>
      <c r="G378" s="92">
        <v>172.66</v>
      </c>
      <c r="H378" s="128"/>
      <c r="I378" s="129">
        <f t="shared" si="10"/>
        <v>172.66</v>
      </c>
      <c r="J378" s="214" t="s">
        <v>989</v>
      </c>
      <c r="K378" s="110" t="s">
        <v>983</v>
      </c>
      <c r="L378" s="466"/>
      <c r="M378" s="309"/>
    </row>
    <row r="379" spans="1:13" s="8" customFormat="1" ht="22.9" customHeight="1" x14ac:dyDescent="0.35">
      <c r="A379" s="211">
        <v>1737</v>
      </c>
      <c r="B379" s="127" t="s">
        <v>976</v>
      </c>
      <c r="C379" s="127" t="s">
        <v>946</v>
      </c>
      <c r="D379" s="127" t="s">
        <v>884</v>
      </c>
      <c r="E379" s="127" t="s">
        <v>852</v>
      </c>
      <c r="F379" s="127" t="s">
        <v>932</v>
      </c>
      <c r="G379" s="92">
        <v>173.23</v>
      </c>
      <c r="H379" s="128"/>
      <c r="I379" s="129">
        <f t="shared" si="10"/>
        <v>173.23</v>
      </c>
      <c r="J379" s="214" t="s">
        <v>989</v>
      </c>
      <c r="K379" s="110" t="s">
        <v>983</v>
      </c>
      <c r="L379" s="466"/>
      <c r="M379" s="309"/>
    </row>
    <row r="380" spans="1:13" s="8" customFormat="1" ht="22.9" customHeight="1" x14ac:dyDescent="0.35">
      <c r="A380" s="211">
        <v>1737</v>
      </c>
      <c r="B380" s="127" t="s">
        <v>977</v>
      </c>
      <c r="C380" s="127" t="s">
        <v>946</v>
      </c>
      <c r="D380" s="127" t="s">
        <v>884</v>
      </c>
      <c r="E380" s="127" t="s">
        <v>852</v>
      </c>
      <c r="F380" s="127" t="s">
        <v>932</v>
      </c>
      <c r="G380" s="92">
        <v>173.23</v>
      </c>
      <c r="H380" s="128"/>
      <c r="I380" s="129">
        <f t="shared" si="10"/>
        <v>173.23</v>
      </c>
      <c r="J380" s="214" t="s">
        <v>989</v>
      </c>
      <c r="K380" s="110" t="s">
        <v>983</v>
      </c>
      <c r="L380" s="466"/>
      <c r="M380" s="309"/>
    </row>
    <row r="381" spans="1:13" s="8" customFormat="1" ht="22.9" customHeight="1" x14ac:dyDescent="0.35">
      <c r="A381" s="211">
        <v>1737</v>
      </c>
      <c r="B381" s="127" t="s">
        <v>978</v>
      </c>
      <c r="C381" s="127" t="s">
        <v>946</v>
      </c>
      <c r="D381" s="127" t="s">
        <v>884</v>
      </c>
      <c r="E381" s="127" t="s">
        <v>852</v>
      </c>
      <c r="F381" s="127" t="s">
        <v>932</v>
      </c>
      <c r="G381" s="92">
        <v>173.23</v>
      </c>
      <c r="H381" s="128"/>
      <c r="I381" s="129">
        <f t="shared" si="10"/>
        <v>173.23</v>
      </c>
      <c r="J381" s="214" t="s">
        <v>989</v>
      </c>
      <c r="K381" s="110" t="s">
        <v>983</v>
      </c>
      <c r="L381" s="466"/>
      <c r="M381" s="309"/>
    </row>
    <row r="382" spans="1:13" s="8" customFormat="1" ht="22.9" customHeight="1" x14ac:dyDescent="0.35">
      <c r="A382" s="211">
        <v>1737</v>
      </c>
      <c r="B382" s="127" t="s">
        <v>979</v>
      </c>
      <c r="C382" s="127" t="s">
        <v>946</v>
      </c>
      <c r="D382" s="127" t="s">
        <v>884</v>
      </c>
      <c r="E382" s="127" t="s">
        <v>852</v>
      </c>
      <c r="F382" s="127" t="s">
        <v>932</v>
      </c>
      <c r="G382" s="92">
        <v>173.23</v>
      </c>
      <c r="H382" s="128"/>
      <c r="I382" s="129">
        <f t="shared" si="10"/>
        <v>173.23</v>
      </c>
      <c r="J382" s="214" t="s">
        <v>989</v>
      </c>
      <c r="K382" s="110" t="s">
        <v>983</v>
      </c>
      <c r="L382" s="466"/>
      <c r="M382" s="309"/>
    </row>
    <row r="383" spans="1:13" s="8" customFormat="1" ht="22.9" customHeight="1" x14ac:dyDescent="0.35">
      <c r="A383" s="211">
        <v>1737</v>
      </c>
      <c r="B383" s="127" t="s">
        <v>980</v>
      </c>
      <c r="C383" s="127" t="s">
        <v>946</v>
      </c>
      <c r="D383" s="127" t="s">
        <v>884</v>
      </c>
      <c r="E383" s="127" t="s">
        <v>852</v>
      </c>
      <c r="F383" s="127" t="s">
        <v>932</v>
      </c>
      <c r="G383" s="92">
        <v>173.23</v>
      </c>
      <c r="H383" s="128"/>
      <c r="I383" s="129">
        <f t="shared" si="10"/>
        <v>173.23</v>
      </c>
      <c r="J383" s="214" t="s">
        <v>989</v>
      </c>
      <c r="K383" s="110" t="s">
        <v>983</v>
      </c>
      <c r="L383" s="466"/>
      <c r="M383" s="309"/>
    </row>
    <row r="384" spans="1:13" s="8" customFormat="1" ht="22.9" customHeight="1" x14ac:dyDescent="0.35">
      <c r="A384" s="211">
        <v>1737</v>
      </c>
      <c r="B384" s="127" t="s">
        <v>981</v>
      </c>
      <c r="C384" s="127" t="s">
        <v>946</v>
      </c>
      <c r="D384" s="127" t="s">
        <v>884</v>
      </c>
      <c r="E384" s="127" t="s">
        <v>852</v>
      </c>
      <c r="F384" s="127" t="s">
        <v>932</v>
      </c>
      <c r="G384" s="92">
        <v>176.96</v>
      </c>
      <c r="H384" s="128"/>
      <c r="I384" s="129">
        <f t="shared" si="10"/>
        <v>176.96</v>
      </c>
      <c r="J384" s="147" t="s">
        <v>989</v>
      </c>
      <c r="K384" s="110" t="s">
        <v>983</v>
      </c>
      <c r="L384" s="466"/>
      <c r="M384" s="309"/>
    </row>
    <row r="385" spans="1:20" s="8" customFormat="1" ht="22.9" customHeight="1" x14ac:dyDescent="0.35">
      <c r="A385" s="211">
        <v>1737</v>
      </c>
      <c r="B385" s="127" t="s">
        <v>982</v>
      </c>
      <c r="C385" s="127" t="s">
        <v>946</v>
      </c>
      <c r="D385" s="127" t="s">
        <v>884</v>
      </c>
      <c r="E385" s="127" t="s">
        <v>852</v>
      </c>
      <c r="F385" s="127" t="s">
        <v>932</v>
      </c>
      <c r="G385" s="92">
        <v>173.23</v>
      </c>
      <c r="H385" s="128"/>
      <c r="I385" s="129">
        <f t="shared" si="10"/>
        <v>173.23</v>
      </c>
      <c r="J385" s="147" t="s">
        <v>989</v>
      </c>
      <c r="K385" s="110" t="s">
        <v>983</v>
      </c>
      <c r="L385" s="467"/>
      <c r="M385" s="309"/>
    </row>
    <row r="386" spans="1:20" s="8" customFormat="1" ht="22.9" customHeight="1" x14ac:dyDescent="0.35">
      <c r="A386" s="211">
        <v>1737</v>
      </c>
      <c r="B386" s="175" t="s">
        <v>1071</v>
      </c>
      <c r="C386" s="175" t="s">
        <v>946</v>
      </c>
      <c r="D386" s="175" t="s">
        <v>1000</v>
      </c>
      <c r="E386" s="175" t="s">
        <v>1072</v>
      </c>
      <c r="F386" s="175" t="s">
        <v>263</v>
      </c>
      <c r="G386" s="176">
        <v>161.05000000000001</v>
      </c>
      <c r="H386" s="177"/>
      <c r="I386" s="178">
        <f t="shared" si="10"/>
        <v>161.05000000000001</v>
      </c>
      <c r="J386" s="179"/>
      <c r="K386" s="110" t="s">
        <v>1492</v>
      </c>
      <c r="L386" s="53"/>
      <c r="M386" s="309"/>
    </row>
    <row r="387" spans="1:20" s="8" customFormat="1" ht="22.9" customHeight="1" x14ac:dyDescent="0.35">
      <c r="A387" s="211">
        <v>1737</v>
      </c>
      <c r="B387" s="175" t="s">
        <v>1071</v>
      </c>
      <c r="C387" s="175" t="s">
        <v>946</v>
      </c>
      <c r="D387" s="175" t="s">
        <v>1000</v>
      </c>
      <c r="E387" s="175" t="s">
        <v>1072</v>
      </c>
      <c r="F387" s="175" t="s">
        <v>263</v>
      </c>
      <c r="G387" s="176">
        <v>36.729999999999997</v>
      </c>
      <c r="H387" s="177"/>
      <c r="I387" s="178">
        <f t="shared" si="10"/>
        <v>36.729999999999997</v>
      </c>
      <c r="J387" s="179"/>
      <c r="K387" s="110" t="s">
        <v>1492</v>
      </c>
      <c r="L387" s="53"/>
      <c r="M387" s="309"/>
    </row>
    <row r="388" spans="1:20" s="8" customFormat="1" ht="22.9" customHeight="1" x14ac:dyDescent="0.35">
      <c r="A388" s="429">
        <v>1737</v>
      </c>
      <c r="B388" s="430" t="s">
        <v>1752</v>
      </c>
      <c r="C388" s="430" t="s">
        <v>946</v>
      </c>
      <c r="D388" s="430" t="s">
        <v>1754</v>
      </c>
      <c r="E388" s="430" t="s">
        <v>1755</v>
      </c>
      <c r="F388" s="430" t="s">
        <v>301</v>
      </c>
      <c r="G388" s="431">
        <v>443.52</v>
      </c>
      <c r="H388" s="432"/>
      <c r="I388" s="433">
        <f t="shared" si="10"/>
        <v>443.52</v>
      </c>
      <c r="J388" s="434"/>
      <c r="K388" s="110" t="s">
        <v>1757</v>
      </c>
      <c r="L388" s="161"/>
      <c r="M388" s="309"/>
    </row>
    <row r="389" spans="1:20" s="8" customFormat="1" ht="22.9" customHeight="1" x14ac:dyDescent="0.35">
      <c r="A389" s="429">
        <v>1737</v>
      </c>
      <c r="B389" s="430" t="s">
        <v>1753</v>
      </c>
      <c r="C389" s="430" t="s">
        <v>946</v>
      </c>
      <c r="D389" s="430" t="s">
        <v>1754</v>
      </c>
      <c r="E389" s="430" t="s">
        <v>1755</v>
      </c>
      <c r="F389" s="430" t="s">
        <v>263</v>
      </c>
      <c r="G389" s="431">
        <v>814.58</v>
      </c>
      <c r="H389" s="432"/>
      <c r="I389" s="433">
        <f t="shared" si="10"/>
        <v>814.58</v>
      </c>
      <c r="J389" s="434"/>
      <c r="K389" s="110" t="s">
        <v>1757</v>
      </c>
      <c r="L389" s="161"/>
      <c r="M389" s="309"/>
    </row>
    <row r="390" spans="1:20" s="134" customFormat="1" ht="22.9" customHeight="1" x14ac:dyDescent="0.35">
      <c r="A390" s="376">
        <v>1737</v>
      </c>
      <c r="B390" s="377" t="s">
        <v>1500</v>
      </c>
      <c r="C390" s="130" t="s">
        <v>946</v>
      </c>
      <c r="D390" s="85" t="s">
        <v>1397</v>
      </c>
      <c r="E390" s="85" t="s">
        <v>1502</v>
      </c>
      <c r="F390" s="130" t="s">
        <v>263</v>
      </c>
      <c r="G390" s="85">
        <v>119.82</v>
      </c>
      <c r="H390" s="85"/>
      <c r="I390" s="125">
        <f t="shared" si="10"/>
        <v>119.82</v>
      </c>
      <c r="J390" s="386"/>
      <c r="K390" s="110" t="s">
        <v>1627</v>
      </c>
      <c r="L390" s="375"/>
      <c r="M390" s="374"/>
      <c r="N390" s="374"/>
      <c r="O390" s="374"/>
      <c r="P390" s="374"/>
      <c r="Q390" s="374"/>
      <c r="R390" s="374"/>
      <c r="S390" s="374"/>
      <c r="T390" s="375"/>
    </row>
    <row r="391" spans="1:20" s="8" customFormat="1" ht="22.9" customHeight="1" x14ac:dyDescent="0.35">
      <c r="A391" s="376">
        <v>1737</v>
      </c>
      <c r="B391" s="377" t="s">
        <v>1500</v>
      </c>
      <c r="C391" s="130" t="s">
        <v>946</v>
      </c>
      <c r="D391" s="85" t="s">
        <v>1397</v>
      </c>
      <c r="E391" s="85" t="s">
        <v>1502</v>
      </c>
      <c r="F391" s="130" t="s">
        <v>263</v>
      </c>
      <c r="G391" s="85">
        <v>21.9</v>
      </c>
      <c r="H391" s="85"/>
      <c r="I391" s="125">
        <f t="shared" si="10"/>
        <v>21.9</v>
      </c>
      <c r="J391" s="386"/>
      <c r="K391" s="110" t="s">
        <v>1627</v>
      </c>
      <c r="L391" s="375"/>
      <c r="M391" s="374"/>
      <c r="N391" s="374"/>
      <c r="O391" s="374"/>
      <c r="P391" s="374"/>
      <c r="Q391" s="374"/>
      <c r="R391" s="374"/>
      <c r="S391" s="374"/>
      <c r="T391" s="375"/>
    </row>
    <row r="392" spans="1:20" s="8" customFormat="1" ht="22.9" customHeight="1" x14ac:dyDescent="0.35">
      <c r="A392" s="376">
        <v>1737</v>
      </c>
      <c r="B392" s="377" t="s">
        <v>1501</v>
      </c>
      <c r="C392" s="130" t="s">
        <v>946</v>
      </c>
      <c r="D392" s="85" t="s">
        <v>1406</v>
      </c>
      <c r="E392" s="85" t="s">
        <v>1401</v>
      </c>
      <c r="F392" s="130" t="s">
        <v>263</v>
      </c>
      <c r="G392" s="85">
        <v>179.4</v>
      </c>
      <c r="H392" s="85"/>
      <c r="I392" s="125">
        <f t="shared" ref="I392:I427" si="11">G392-H392</f>
        <v>179.4</v>
      </c>
      <c r="J392" s="386"/>
      <c r="K392" s="110" t="s">
        <v>1627</v>
      </c>
      <c r="L392" s="374"/>
      <c r="M392" s="374"/>
      <c r="N392" s="374"/>
      <c r="O392" s="374"/>
      <c r="P392" s="374"/>
      <c r="Q392" s="374"/>
      <c r="R392" s="374"/>
      <c r="S392" s="374"/>
      <c r="T392" s="374"/>
    </row>
    <row r="393" spans="1:20" s="8" customFormat="1" ht="21" customHeight="1" x14ac:dyDescent="0.35">
      <c r="A393" s="376">
        <v>1737</v>
      </c>
      <c r="B393" s="377" t="s">
        <v>1501</v>
      </c>
      <c r="C393" s="130" t="s">
        <v>946</v>
      </c>
      <c r="D393" s="85" t="s">
        <v>1406</v>
      </c>
      <c r="E393" s="85" t="s">
        <v>1401</v>
      </c>
      <c r="F393" s="130" t="s">
        <v>263</v>
      </c>
      <c r="G393" s="85">
        <v>25.16</v>
      </c>
      <c r="H393" s="85"/>
      <c r="I393" s="125">
        <f t="shared" si="11"/>
        <v>25.16</v>
      </c>
      <c r="J393" s="386"/>
      <c r="K393" s="110" t="s">
        <v>1627</v>
      </c>
      <c r="L393" s="375"/>
      <c r="M393" s="374"/>
      <c r="N393" s="374"/>
      <c r="O393" s="374"/>
      <c r="P393" s="374"/>
      <c r="Q393" s="374"/>
      <c r="R393" s="374"/>
      <c r="S393" s="374"/>
      <c r="T393" s="375"/>
    </row>
    <row r="394" spans="1:20" s="8" customFormat="1" ht="21" customHeight="1" x14ac:dyDescent="0.35">
      <c r="A394" s="376">
        <v>1737</v>
      </c>
      <c r="B394" s="377" t="s">
        <v>1503</v>
      </c>
      <c r="C394" s="130" t="s">
        <v>946</v>
      </c>
      <c r="D394" s="85" t="s">
        <v>1406</v>
      </c>
      <c r="E394" s="85" t="s">
        <v>1499</v>
      </c>
      <c r="F394" s="130" t="s">
        <v>301</v>
      </c>
      <c r="G394" s="85">
        <v>82.57</v>
      </c>
      <c r="H394" s="85"/>
      <c r="I394" s="125">
        <f t="shared" si="11"/>
        <v>82.57</v>
      </c>
      <c r="J394" s="386"/>
      <c r="K394" s="110" t="s">
        <v>1627</v>
      </c>
      <c r="L394" s="375"/>
      <c r="M394" s="374"/>
      <c r="N394" s="374"/>
      <c r="O394" s="374"/>
      <c r="P394" s="374"/>
      <c r="Q394" s="374"/>
      <c r="R394" s="374"/>
      <c r="S394" s="374"/>
      <c r="T394" s="375"/>
    </row>
    <row r="395" spans="1:20" s="8" customFormat="1" ht="21" customHeight="1" x14ac:dyDescent="0.35">
      <c r="A395" s="376">
        <v>1737</v>
      </c>
      <c r="B395" s="377" t="s">
        <v>1504</v>
      </c>
      <c r="C395" s="130" t="s">
        <v>946</v>
      </c>
      <c r="D395" s="85" t="s">
        <v>1397</v>
      </c>
      <c r="E395" s="85" t="s">
        <v>1502</v>
      </c>
      <c r="F395" s="130" t="s">
        <v>301</v>
      </c>
      <c r="G395" s="85">
        <v>38.950000000000003</v>
      </c>
      <c r="H395" s="85"/>
      <c r="I395" s="125">
        <f t="shared" si="11"/>
        <v>38.950000000000003</v>
      </c>
      <c r="J395" s="381"/>
      <c r="K395" s="110" t="s">
        <v>1627</v>
      </c>
      <c r="L395" s="375"/>
      <c r="M395" s="374"/>
      <c r="N395" s="374"/>
      <c r="O395" s="374"/>
      <c r="P395" s="374"/>
      <c r="Q395" s="374"/>
      <c r="R395" s="374"/>
      <c r="S395" s="374"/>
      <c r="T395" s="375"/>
    </row>
    <row r="396" spans="1:20" s="8" customFormat="1" ht="21" customHeight="1" x14ac:dyDescent="0.35">
      <c r="A396" s="436">
        <v>1737</v>
      </c>
      <c r="B396" s="437" t="s">
        <v>1758</v>
      </c>
      <c r="C396" s="430" t="s">
        <v>946</v>
      </c>
      <c r="D396" s="438" t="s">
        <v>1762</v>
      </c>
      <c r="E396" s="438" t="s">
        <v>1763</v>
      </c>
      <c r="F396" s="430" t="s">
        <v>932</v>
      </c>
      <c r="G396" s="438">
        <v>168.34</v>
      </c>
      <c r="H396" s="438"/>
      <c r="I396" s="433">
        <f t="shared" si="11"/>
        <v>168.34</v>
      </c>
      <c r="J396" s="439"/>
      <c r="K396" s="110" t="s">
        <v>1757</v>
      </c>
      <c r="L396" s="375"/>
      <c r="M396" s="374"/>
      <c r="N396" s="374"/>
      <c r="O396" s="374"/>
      <c r="P396" s="374"/>
      <c r="Q396" s="374"/>
      <c r="R396" s="374"/>
      <c r="S396" s="374"/>
      <c r="T396" s="375"/>
    </row>
    <row r="397" spans="1:20" s="8" customFormat="1" ht="21" customHeight="1" x14ac:dyDescent="0.35">
      <c r="A397" s="436">
        <v>1737</v>
      </c>
      <c r="B397" s="437" t="s">
        <v>1759</v>
      </c>
      <c r="C397" s="430" t="s">
        <v>946</v>
      </c>
      <c r="D397" s="438" t="s">
        <v>1762</v>
      </c>
      <c r="E397" s="438" t="s">
        <v>1763</v>
      </c>
      <c r="F397" s="430" t="s">
        <v>932</v>
      </c>
      <c r="G397" s="438">
        <v>168.34</v>
      </c>
      <c r="H397" s="438"/>
      <c r="I397" s="433">
        <f t="shared" si="11"/>
        <v>168.34</v>
      </c>
      <c r="J397" s="439"/>
      <c r="K397" s="110" t="s">
        <v>1757</v>
      </c>
      <c r="L397" s="375"/>
      <c r="M397" s="374"/>
      <c r="N397" s="374"/>
      <c r="O397" s="374"/>
      <c r="P397" s="374"/>
      <c r="Q397" s="374"/>
      <c r="R397" s="374"/>
      <c r="S397" s="374"/>
      <c r="T397" s="375"/>
    </row>
    <row r="398" spans="1:20" s="8" customFormat="1" ht="21" customHeight="1" x14ac:dyDescent="0.35">
      <c r="A398" s="436">
        <v>1737</v>
      </c>
      <c r="B398" s="437" t="s">
        <v>1761</v>
      </c>
      <c r="C398" s="430" t="s">
        <v>946</v>
      </c>
      <c r="D398" s="438" t="s">
        <v>1762</v>
      </c>
      <c r="E398" s="438" t="s">
        <v>1763</v>
      </c>
      <c r="F398" s="430" t="s">
        <v>932</v>
      </c>
      <c r="G398" s="438">
        <v>168.34</v>
      </c>
      <c r="H398" s="438"/>
      <c r="I398" s="433">
        <f t="shared" si="11"/>
        <v>168.34</v>
      </c>
      <c r="J398" s="439"/>
      <c r="K398" s="110" t="s">
        <v>1757</v>
      </c>
      <c r="L398" s="375"/>
      <c r="M398" s="374"/>
      <c r="N398" s="374"/>
      <c r="O398" s="374"/>
      <c r="P398" s="374"/>
      <c r="Q398" s="374"/>
      <c r="R398" s="374"/>
      <c r="S398" s="374"/>
      <c r="T398" s="375"/>
    </row>
    <row r="399" spans="1:20" s="8" customFormat="1" ht="21" customHeight="1" x14ac:dyDescent="0.35">
      <c r="A399" s="436">
        <v>1737</v>
      </c>
      <c r="B399" s="437" t="s">
        <v>1760</v>
      </c>
      <c r="C399" s="430" t="s">
        <v>946</v>
      </c>
      <c r="D399" s="438" t="s">
        <v>1762</v>
      </c>
      <c r="E399" s="438" t="s">
        <v>1763</v>
      </c>
      <c r="F399" s="430" t="s">
        <v>932</v>
      </c>
      <c r="G399" s="438">
        <v>168.34</v>
      </c>
      <c r="H399" s="438"/>
      <c r="I399" s="433">
        <f t="shared" si="11"/>
        <v>168.34</v>
      </c>
      <c r="J399" s="439"/>
      <c r="K399" s="110" t="s">
        <v>1757</v>
      </c>
      <c r="L399" s="375"/>
      <c r="M399" s="374"/>
      <c r="N399" s="374"/>
      <c r="O399" s="374"/>
      <c r="P399" s="374"/>
      <c r="Q399" s="374"/>
      <c r="R399" s="374"/>
      <c r="S399" s="374"/>
      <c r="T399" s="375"/>
    </row>
    <row r="400" spans="1:20" s="8" customFormat="1" ht="22.9" customHeight="1" x14ac:dyDescent="0.35">
      <c r="A400" s="376">
        <v>1737</v>
      </c>
      <c r="B400" s="377" t="s">
        <v>1505</v>
      </c>
      <c r="C400" s="130" t="s">
        <v>946</v>
      </c>
      <c r="D400" s="85" t="s">
        <v>1577</v>
      </c>
      <c r="E400" s="85" t="s">
        <v>1578</v>
      </c>
      <c r="F400" s="130" t="s">
        <v>932</v>
      </c>
      <c r="G400" s="85">
        <v>167.12</v>
      </c>
      <c r="H400" s="85"/>
      <c r="I400" s="125">
        <f t="shared" si="11"/>
        <v>167.12</v>
      </c>
      <c r="J400" s="386"/>
      <c r="K400" s="110" t="s">
        <v>1627</v>
      </c>
      <c r="L400" s="375"/>
      <c r="M400" s="374"/>
      <c r="N400" s="374"/>
      <c r="O400" s="374"/>
      <c r="P400" s="374"/>
      <c r="Q400" s="374"/>
      <c r="R400" s="374"/>
      <c r="S400" s="374"/>
      <c r="T400" s="375"/>
    </row>
    <row r="401" spans="1:20" s="8" customFormat="1" ht="22.9" customHeight="1" x14ac:dyDescent="0.35">
      <c r="A401" s="376">
        <v>1737</v>
      </c>
      <c r="B401" s="377" t="s">
        <v>1506</v>
      </c>
      <c r="C401" s="130" t="s">
        <v>946</v>
      </c>
      <c r="D401" s="85" t="s">
        <v>1577</v>
      </c>
      <c r="E401" s="85" t="s">
        <v>1578</v>
      </c>
      <c r="F401" s="130" t="s">
        <v>932</v>
      </c>
      <c r="G401" s="85">
        <v>167.12</v>
      </c>
      <c r="H401" s="85"/>
      <c r="I401" s="125">
        <f t="shared" si="11"/>
        <v>167.12</v>
      </c>
      <c r="J401" s="386"/>
      <c r="K401" s="110" t="s">
        <v>1627</v>
      </c>
      <c r="L401" s="375"/>
      <c r="M401" s="374"/>
      <c r="N401" s="374"/>
      <c r="O401" s="374"/>
      <c r="P401" s="374"/>
      <c r="Q401" s="374"/>
      <c r="R401" s="374"/>
      <c r="S401" s="374"/>
      <c r="T401" s="375"/>
    </row>
    <row r="402" spans="1:20" s="8" customFormat="1" ht="22.9" customHeight="1" x14ac:dyDescent="0.35">
      <c r="A402" s="376">
        <v>1737</v>
      </c>
      <c r="B402" s="377" t="s">
        <v>1507</v>
      </c>
      <c r="C402" s="130" t="s">
        <v>946</v>
      </c>
      <c r="D402" s="85" t="s">
        <v>1577</v>
      </c>
      <c r="E402" s="85" t="s">
        <v>1578</v>
      </c>
      <c r="F402" s="130" t="s">
        <v>932</v>
      </c>
      <c r="G402" s="85">
        <v>167.12</v>
      </c>
      <c r="H402" s="85"/>
      <c r="I402" s="125">
        <f t="shared" si="11"/>
        <v>167.12</v>
      </c>
      <c r="J402" s="386"/>
      <c r="K402" s="110" t="s">
        <v>1627</v>
      </c>
      <c r="L402" s="375"/>
      <c r="M402" s="374"/>
      <c r="N402" s="374"/>
      <c r="O402" s="374"/>
      <c r="P402" s="374"/>
      <c r="Q402" s="374"/>
      <c r="R402" s="374"/>
      <c r="S402" s="374"/>
      <c r="T402" s="375"/>
    </row>
    <row r="403" spans="1:20" s="8" customFormat="1" ht="22.9" customHeight="1" x14ac:dyDescent="0.35">
      <c r="A403" s="376">
        <v>1737</v>
      </c>
      <c r="B403" s="377" t="s">
        <v>1508</v>
      </c>
      <c r="C403" s="130" t="s">
        <v>946</v>
      </c>
      <c r="D403" s="85" t="s">
        <v>1409</v>
      </c>
      <c r="E403" s="85" t="s">
        <v>1579</v>
      </c>
      <c r="F403" s="130" t="s">
        <v>932</v>
      </c>
      <c r="G403" s="85">
        <v>168.22</v>
      </c>
      <c r="H403" s="85"/>
      <c r="I403" s="125">
        <f t="shared" si="11"/>
        <v>168.22</v>
      </c>
      <c r="J403" s="386"/>
      <c r="K403" s="110" t="s">
        <v>1627</v>
      </c>
      <c r="L403" s="375"/>
      <c r="M403" s="374"/>
      <c r="N403" s="374"/>
      <c r="O403" s="374"/>
      <c r="P403" s="374"/>
      <c r="Q403" s="374"/>
      <c r="R403" s="374"/>
      <c r="S403" s="374"/>
      <c r="T403" s="375"/>
    </row>
    <row r="404" spans="1:20" s="8" customFormat="1" ht="22.9" customHeight="1" x14ac:dyDescent="0.35">
      <c r="A404" s="376">
        <v>1737</v>
      </c>
      <c r="B404" s="377" t="s">
        <v>1509</v>
      </c>
      <c r="C404" s="130" t="s">
        <v>946</v>
      </c>
      <c r="D404" s="85" t="s">
        <v>1409</v>
      </c>
      <c r="E404" s="85" t="s">
        <v>1579</v>
      </c>
      <c r="F404" s="130" t="s">
        <v>932</v>
      </c>
      <c r="G404" s="85">
        <v>168.22</v>
      </c>
      <c r="H404" s="85"/>
      <c r="I404" s="125">
        <f t="shared" si="11"/>
        <v>168.22</v>
      </c>
      <c r="J404" s="386"/>
      <c r="K404" s="110" t="s">
        <v>1627</v>
      </c>
      <c r="L404" s="375"/>
      <c r="M404" s="374"/>
      <c r="N404" s="374"/>
      <c r="O404" s="374"/>
      <c r="P404" s="374"/>
      <c r="Q404" s="374"/>
      <c r="R404" s="374"/>
      <c r="S404" s="374"/>
      <c r="T404" s="375"/>
    </row>
    <row r="405" spans="1:20" s="8" customFormat="1" ht="22.9" customHeight="1" x14ac:dyDescent="0.35">
      <c r="A405" s="376">
        <v>1737</v>
      </c>
      <c r="B405" s="377" t="s">
        <v>1510</v>
      </c>
      <c r="C405" s="130" t="s">
        <v>946</v>
      </c>
      <c r="D405" s="85" t="s">
        <v>1411</v>
      </c>
      <c r="E405" s="85" t="s">
        <v>1580</v>
      </c>
      <c r="F405" s="130" t="s">
        <v>932</v>
      </c>
      <c r="G405" s="85">
        <v>168.79</v>
      </c>
      <c r="H405" s="85"/>
      <c r="I405" s="125">
        <f t="shared" si="11"/>
        <v>168.79</v>
      </c>
      <c r="J405" s="386"/>
      <c r="K405" s="110" t="s">
        <v>1627</v>
      </c>
      <c r="L405" s="375"/>
      <c r="M405" s="374"/>
      <c r="N405" s="374"/>
      <c r="O405" s="374"/>
      <c r="P405" s="374"/>
      <c r="Q405" s="374"/>
      <c r="R405" s="374"/>
      <c r="S405" s="374"/>
      <c r="T405" s="375"/>
    </row>
    <row r="406" spans="1:20" s="8" customFormat="1" ht="22.9" customHeight="1" x14ac:dyDescent="0.35">
      <c r="A406" s="376">
        <v>1737</v>
      </c>
      <c r="B406" s="377" t="s">
        <v>1511</v>
      </c>
      <c r="C406" s="130" t="s">
        <v>946</v>
      </c>
      <c r="D406" s="85" t="s">
        <v>1411</v>
      </c>
      <c r="E406" s="85" t="s">
        <v>1580</v>
      </c>
      <c r="F406" s="130" t="s">
        <v>932</v>
      </c>
      <c r="G406" s="85">
        <v>168.79</v>
      </c>
      <c r="H406" s="85"/>
      <c r="I406" s="125">
        <f t="shared" si="11"/>
        <v>168.79</v>
      </c>
      <c r="J406" s="386"/>
      <c r="K406" s="110" t="s">
        <v>1627</v>
      </c>
      <c r="L406" s="375"/>
      <c r="M406" s="374"/>
      <c r="N406" s="374"/>
      <c r="O406" s="374"/>
      <c r="P406" s="374"/>
      <c r="Q406" s="374"/>
      <c r="R406" s="374"/>
      <c r="S406" s="374"/>
      <c r="T406" s="375"/>
    </row>
    <row r="407" spans="1:20" s="8" customFormat="1" ht="22.9" customHeight="1" x14ac:dyDescent="0.35">
      <c r="A407" s="376">
        <v>1737</v>
      </c>
      <c r="B407" s="377" t="s">
        <v>1512</v>
      </c>
      <c r="C407" s="130" t="s">
        <v>946</v>
      </c>
      <c r="D407" s="85" t="s">
        <v>1411</v>
      </c>
      <c r="E407" s="85" t="s">
        <v>1580</v>
      </c>
      <c r="F407" s="130" t="s">
        <v>932</v>
      </c>
      <c r="G407" s="85">
        <v>168.79</v>
      </c>
      <c r="H407" s="85"/>
      <c r="I407" s="125">
        <f t="shared" si="11"/>
        <v>168.79</v>
      </c>
      <c r="J407" s="386"/>
      <c r="K407" s="110" t="s">
        <v>1627</v>
      </c>
      <c r="L407" s="375"/>
      <c r="M407" s="374"/>
      <c r="N407" s="374"/>
      <c r="O407" s="374"/>
      <c r="P407" s="374"/>
      <c r="Q407" s="374"/>
      <c r="R407" s="374"/>
      <c r="S407" s="374"/>
      <c r="T407" s="375"/>
    </row>
    <row r="408" spans="1:20" s="8" customFormat="1" ht="22.9" customHeight="1" x14ac:dyDescent="0.35">
      <c r="A408" s="376">
        <v>1737</v>
      </c>
      <c r="B408" s="377" t="s">
        <v>1513</v>
      </c>
      <c r="C408" s="130" t="s">
        <v>946</v>
      </c>
      <c r="D408" s="85" t="s">
        <v>1411</v>
      </c>
      <c r="E408" s="85" t="s">
        <v>1580</v>
      </c>
      <c r="F408" s="130" t="s">
        <v>932</v>
      </c>
      <c r="G408" s="85">
        <v>168.79</v>
      </c>
      <c r="H408" s="85"/>
      <c r="I408" s="125">
        <f t="shared" si="11"/>
        <v>168.79</v>
      </c>
      <c r="J408" s="386"/>
      <c r="K408" s="110" t="s">
        <v>1627</v>
      </c>
      <c r="L408" s="375"/>
      <c r="M408" s="374"/>
      <c r="N408" s="374"/>
      <c r="O408" s="374"/>
      <c r="P408" s="374"/>
      <c r="Q408" s="374"/>
      <c r="R408" s="374"/>
      <c r="S408" s="374"/>
      <c r="T408" s="375"/>
    </row>
    <row r="409" spans="1:20" s="8" customFormat="1" ht="22.9" customHeight="1" x14ac:dyDescent="0.35">
      <c r="A409" s="376">
        <v>1737</v>
      </c>
      <c r="B409" s="377" t="s">
        <v>1514</v>
      </c>
      <c r="C409" s="130" t="s">
        <v>946</v>
      </c>
      <c r="D409" s="85" t="s">
        <v>1411</v>
      </c>
      <c r="E409" s="85" t="s">
        <v>1580</v>
      </c>
      <c r="F409" s="130" t="s">
        <v>932</v>
      </c>
      <c r="G409" s="85">
        <v>168.79</v>
      </c>
      <c r="H409" s="85"/>
      <c r="I409" s="125">
        <f t="shared" si="11"/>
        <v>168.79</v>
      </c>
      <c r="J409" s="386"/>
      <c r="K409" s="110" t="s">
        <v>1627</v>
      </c>
      <c r="L409" s="375"/>
      <c r="M409" s="374"/>
      <c r="N409" s="374"/>
      <c r="O409" s="374"/>
      <c r="P409" s="374"/>
      <c r="Q409" s="374"/>
      <c r="R409" s="374"/>
      <c r="S409" s="374"/>
      <c r="T409" s="375"/>
    </row>
    <row r="410" spans="1:20" s="8" customFormat="1" ht="22.9" customHeight="1" x14ac:dyDescent="0.35">
      <c r="A410" s="376">
        <v>1737</v>
      </c>
      <c r="B410" s="377" t="s">
        <v>1515</v>
      </c>
      <c r="C410" s="130" t="s">
        <v>946</v>
      </c>
      <c r="D410" s="85" t="s">
        <v>1411</v>
      </c>
      <c r="E410" s="85" t="s">
        <v>1580</v>
      </c>
      <c r="F410" s="130" t="s">
        <v>932</v>
      </c>
      <c r="G410" s="85">
        <v>168.79</v>
      </c>
      <c r="H410" s="85"/>
      <c r="I410" s="125">
        <f t="shared" si="11"/>
        <v>168.79</v>
      </c>
      <c r="J410" s="386"/>
      <c r="K410" s="110" t="s">
        <v>1627</v>
      </c>
      <c r="L410" s="375"/>
      <c r="M410" s="374"/>
      <c r="N410" s="374"/>
      <c r="O410" s="374"/>
      <c r="P410" s="374"/>
      <c r="Q410" s="374"/>
      <c r="R410" s="374"/>
      <c r="S410" s="374"/>
      <c r="T410" s="375"/>
    </row>
    <row r="411" spans="1:20" s="8" customFormat="1" ht="22.9" customHeight="1" x14ac:dyDescent="0.35">
      <c r="A411" s="376">
        <v>1737</v>
      </c>
      <c r="B411" s="377" t="s">
        <v>1516</v>
      </c>
      <c r="C411" s="130" t="s">
        <v>946</v>
      </c>
      <c r="D411" s="85" t="s">
        <v>1411</v>
      </c>
      <c r="E411" s="85" t="s">
        <v>1580</v>
      </c>
      <c r="F411" s="130" t="s">
        <v>932</v>
      </c>
      <c r="G411" s="85">
        <v>168.79</v>
      </c>
      <c r="H411" s="85"/>
      <c r="I411" s="125">
        <f t="shared" si="11"/>
        <v>168.79</v>
      </c>
      <c r="J411" s="386"/>
      <c r="K411" s="110" t="s">
        <v>1627</v>
      </c>
      <c r="L411" s="375"/>
      <c r="M411" s="374"/>
      <c r="N411" s="374"/>
      <c r="O411" s="374"/>
      <c r="P411" s="374"/>
      <c r="Q411" s="374"/>
      <c r="R411" s="374"/>
      <c r="S411" s="374"/>
      <c r="T411" s="375"/>
    </row>
    <row r="412" spans="1:20" s="8" customFormat="1" ht="22.9" customHeight="1" x14ac:dyDescent="0.35">
      <c r="A412" s="376">
        <v>1737</v>
      </c>
      <c r="B412" s="377" t="s">
        <v>1517</v>
      </c>
      <c r="C412" s="130" t="s">
        <v>946</v>
      </c>
      <c r="D412" s="85" t="s">
        <v>1411</v>
      </c>
      <c r="E412" s="85" t="s">
        <v>1580</v>
      </c>
      <c r="F412" s="130" t="s">
        <v>932</v>
      </c>
      <c r="G412" s="85">
        <v>168.79</v>
      </c>
      <c r="H412" s="85"/>
      <c r="I412" s="125">
        <f t="shared" si="11"/>
        <v>168.79</v>
      </c>
      <c r="J412" s="386"/>
      <c r="K412" s="110" t="s">
        <v>1627</v>
      </c>
      <c r="L412" s="375"/>
      <c r="M412" s="374"/>
      <c r="N412" s="374"/>
      <c r="O412" s="374"/>
      <c r="P412" s="374"/>
      <c r="Q412" s="374"/>
      <c r="R412" s="374"/>
      <c r="S412" s="374"/>
      <c r="T412" s="375"/>
    </row>
    <row r="413" spans="1:20" s="8" customFormat="1" ht="22.9" customHeight="1" x14ac:dyDescent="0.35">
      <c r="A413" s="376">
        <v>1737</v>
      </c>
      <c r="B413" s="377" t="s">
        <v>1518</v>
      </c>
      <c r="C413" s="130" t="s">
        <v>946</v>
      </c>
      <c r="D413" s="85" t="s">
        <v>1411</v>
      </c>
      <c r="E413" s="85" t="s">
        <v>1580</v>
      </c>
      <c r="F413" s="130" t="s">
        <v>932</v>
      </c>
      <c r="G413" s="85">
        <v>168.79</v>
      </c>
      <c r="H413" s="85"/>
      <c r="I413" s="125">
        <f t="shared" si="11"/>
        <v>168.79</v>
      </c>
      <c r="J413" s="386"/>
      <c r="K413" s="110" t="s">
        <v>1627</v>
      </c>
      <c r="L413" s="375"/>
      <c r="M413" s="374"/>
      <c r="N413" s="374"/>
      <c r="O413" s="374"/>
      <c r="P413" s="374"/>
      <c r="Q413" s="374"/>
      <c r="R413" s="374"/>
      <c r="S413" s="374"/>
      <c r="T413" s="375"/>
    </row>
    <row r="414" spans="1:20" s="8" customFormat="1" ht="22.9" customHeight="1" x14ac:dyDescent="0.35">
      <c r="A414" s="376">
        <v>1737</v>
      </c>
      <c r="B414" s="377" t="s">
        <v>1519</v>
      </c>
      <c r="C414" s="130" t="s">
        <v>946</v>
      </c>
      <c r="D414" s="85" t="s">
        <v>1411</v>
      </c>
      <c r="E414" s="85" t="s">
        <v>1580</v>
      </c>
      <c r="F414" s="130" t="s">
        <v>932</v>
      </c>
      <c r="G414" s="85">
        <v>168.68</v>
      </c>
      <c r="H414" s="85"/>
      <c r="I414" s="125">
        <f t="shared" si="11"/>
        <v>168.68</v>
      </c>
      <c r="J414" s="386"/>
      <c r="K414" s="110" t="s">
        <v>1627</v>
      </c>
      <c r="L414" s="375"/>
      <c r="M414" s="374"/>
      <c r="N414" s="374"/>
      <c r="O414" s="374"/>
      <c r="P414" s="374"/>
      <c r="Q414" s="374"/>
      <c r="R414" s="374"/>
      <c r="S414" s="374"/>
      <c r="T414" s="375"/>
    </row>
    <row r="415" spans="1:20" s="8" customFormat="1" ht="22.9" customHeight="1" x14ac:dyDescent="0.35">
      <c r="A415" s="376">
        <v>1737</v>
      </c>
      <c r="B415" s="377" t="s">
        <v>1520</v>
      </c>
      <c r="C415" s="130" t="s">
        <v>946</v>
      </c>
      <c r="D415" s="85" t="s">
        <v>1411</v>
      </c>
      <c r="E415" s="85" t="s">
        <v>1580</v>
      </c>
      <c r="F415" s="130" t="s">
        <v>932</v>
      </c>
      <c r="G415" s="85">
        <v>168.68</v>
      </c>
      <c r="H415" s="85"/>
      <c r="I415" s="125">
        <f t="shared" si="11"/>
        <v>168.68</v>
      </c>
      <c r="J415" s="386"/>
      <c r="K415" s="110" t="s">
        <v>1627</v>
      </c>
      <c r="L415" s="375"/>
      <c r="M415" s="374"/>
      <c r="N415" s="374"/>
      <c r="O415" s="374"/>
      <c r="P415" s="374"/>
      <c r="Q415" s="374"/>
      <c r="R415" s="374"/>
      <c r="S415" s="374"/>
      <c r="T415" s="375"/>
    </row>
    <row r="416" spans="1:20" s="8" customFormat="1" ht="22.9" customHeight="1" x14ac:dyDescent="0.35">
      <c r="A416" s="376">
        <v>1737</v>
      </c>
      <c r="B416" s="377" t="s">
        <v>1521</v>
      </c>
      <c r="C416" s="130" t="s">
        <v>946</v>
      </c>
      <c r="D416" s="85" t="s">
        <v>1411</v>
      </c>
      <c r="E416" s="85" t="s">
        <v>1580</v>
      </c>
      <c r="F416" s="130" t="s">
        <v>932</v>
      </c>
      <c r="G416" s="85">
        <v>168.68</v>
      </c>
      <c r="H416" s="85"/>
      <c r="I416" s="125">
        <f t="shared" si="11"/>
        <v>168.68</v>
      </c>
      <c r="J416" s="386"/>
      <c r="K416" s="110" t="s">
        <v>1627</v>
      </c>
      <c r="L416" s="375"/>
      <c r="M416" s="374"/>
      <c r="N416" s="374"/>
      <c r="O416" s="374"/>
      <c r="P416" s="374"/>
      <c r="Q416" s="374"/>
      <c r="R416" s="374"/>
      <c r="S416" s="374"/>
      <c r="T416" s="375"/>
    </row>
    <row r="417" spans="1:20" s="8" customFormat="1" ht="22.9" customHeight="1" x14ac:dyDescent="0.35">
      <c r="A417" s="376">
        <v>1737</v>
      </c>
      <c r="B417" s="377" t="s">
        <v>1522</v>
      </c>
      <c r="C417" s="130" t="s">
        <v>946</v>
      </c>
      <c r="D417" s="85" t="s">
        <v>1411</v>
      </c>
      <c r="E417" s="85" t="s">
        <v>1580</v>
      </c>
      <c r="F417" s="130" t="s">
        <v>932</v>
      </c>
      <c r="G417" s="85">
        <v>168.68</v>
      </c>
      <c r="H417" s="85"/>
      <c r="I417" s="125">
        <f t="shared" si="11"/>
        <v>168.68</v>
      </c>
      <c r="J417" s="386"/>
      <c r="K417" s="110" t="s">
        <v>1627</v>
      </c>
      <c r="L417" s="375"/>
      <c r="M417" s="374"/>
      <c r="N417" s="374"/>
      <c r="O417" s="374"/>
      <c r="P417" s="374"/>
      <c r="Q417" s="374"/>
      <c r="R417" s="374"/>
      <c r="S417" s="374"/>
      <c r="T417" s="375"/>
    </row>
    <row r="418" spans="1:20" s="8" customFormat="1" ht="22.9" customHeight="1" x14ac:dyDescent="0.35">
      <c r="A418" s="376">
        <v>1737</v>
      </c>
      <c r="B418" s="377" t="s">
        <v>1523</v>
      </c>
      <c r="C418" s="130" t="s">
        <v>946</v>
      </c>
      <c r="D418" s="85" t="s">
        <v>1411</v>
      </c>
      <c r="E418" s="85" t="s">
        <v>1580</v>
      </c>
      <c r="F418" s="130" t="s">
        <v>932</v>
      </c>
      <c r="G418" s="85">
        <v>168.68</v>
      </c>
      <c r="H418" s="85"/>
      <c r="I418" s="125">
        <f t="shared" si="11"/>
        <v>168.68</v>
      </c>
      <c r="J418" s="386"/>
      <c r="K418" s="110" t="s">
        <v>1627</v>
      </c>
      <c r="L418" s="375"/>
      <c r="M418" s="374"/>
      <c r="N418" s="374"/>
      <c r="O418" s="374"/>
      <c r="P418" s="374"/>
      <c r="Q418" s="374"/>
      <c r="R418" s="374"/>
      <c r="S418" s="374"/>
      <c r="T418" s="375"/>
    </row>
    <row r="419" spans="1:20" s="8" customFormat="1" ht="22.9" customHeight="1" x14ac:dyDescent="0.35">
      <c r="A419" s="376">
        <v>1737</v>
      </c>
      <c r="B419" s="377" t="s">
        <v>1524</v>
      </c>
      <c r="C419" s="130" t="s">
        <v>946</v>
      </c>
      <c r="D419" s="85" t="s">
        <v>1411</v>
      </c>
      <c r="E419" s="85" t="s">
        <v>1580</v>
      </c>
      <c r="F419" s="130" t="s">
        <v>932</v>
      </c>
      <c r="G419" s="85">
        <v>168.68</v>
      </c>
      <c r="H419" s="85"/>
      <c r="I419" s="125">
        <f t="shared" si="11"/>
        <v>168.68</v>
      </c>
      <c r="J419" s="386"/>
      <c r="K419" s="110" t="s">
        <v>1627</v>
      </c>
      <c r="L419" s="375"/>
      <c r="M419" s="374"/>
      <c r="N419" s="374"/>
      <c r="O419" s="374"/>
      <c r="P419" s="374"/>
      <c r="Q419" s="374"/>
      <c r="R419" s="374"/>
      <c r="S419" s="374"/>
      <c r="T419" s="375"/>
    </row>
    <row r="420" spans="1:20" s="8" customFormat="1" ht="22.9" customHeight="1" x14ac:dyDescent="0.35">
      <c r="A420" s="376">
        <v>1737</v>
      </c>
      <c r="B420" s="377" t="s">
        <v>1525</v>
      </c>
      <c r="C420" s="130" t="s">
        <v>946</v>
      </c>
      <c r="D420" s="85" t="s">
        <v>1411</v>
      </c>
      <c r="E420" s="85" t="s">
        <v>1580</v>
      </c>
      <c r="F420" s="130" t="s">
        <v>932</v>
      </c>
      <c r="G420" s="85">
        <v>168.68</v>
      </c>
      <c r="H420" s="85"/>
      <c r="I420" s="125">
        <f t="shared" si="11"/>
        <v>168.68</v>
      </c>
      <c r="J420" s="386"/>
      <c r="K420" s="110" t="s">
        <v>1627</v>
      </c>
      <c r="L420" s="375"/>
      <c r="M420" s="374"/>
      <c r="N420" s="374"/>
      <c r="O420" s="374"/>
      <c r="P420" s="374"/>
      <c r="Q420" s="374"/>
      <c r="R420" s="374"/>
      <c r="S420" s="374"/>
      <c r="T420" s="375"/>
    </row>
    <row r="421" spans="1:20" s="8" customFormat="1" ht="22.9" customHeight="1" x14ac:dyDescent="0.35">
      <c r="A421" s="376">
        <v>1737</v>
      </c>
      <c r="B421" s="377" t="s">
        <v>1526</v>
      </c>
      <c r="C421" s="130" t="s">
        <v>946</v>
      </c>
      <c r="D421" s="85" t="s">
        <v>1411</v>
      </c>
      <c r="E421" s="85" t="s">
        <v>1580</v>
      </c>
      <c r="F421" s="130" t="s">
        <v>932</v>
      </c>
      <c r="G421" s="85">
        <v>168.68</v>
      </c>
      <c r="H421" s="85"/>
      <c r="I421" s="125">
        <f t="shared" si="11"/>
        <v>168.68</v>
      </c>
      <c r="J421" s="386"/>
      <c r="K421" s="110" t="s">
        <v>1627</v>
      </c>
      <c r="L421" s="375"/>
      <c r="M421" s="374"/>
      <c r="N421" s="374"/>
      <c r="O421" s="374"/>
      <c r="P421" s="374"/>
      <c r="Q421" s="374"/>
      <c r="R421" s="374"/>
      <c r="S421" s="374"/>
      <c r="T421" s="375"/>
    </row>
    <row r="422" spans="1:20" s="8" customFormat="1" ht="22.9" customHeight="1" x14ac:dyDescent="0.35">
      <c r="A422" s="376">
        <v>1737</v>
      </c>
      <c r="B422" s="377" t="s">
        <v>1527</v>
      </c>
      <c r="C422" s="130" t="s">
        <v>946</v>
      </c>
      <c r="D422" s="85" t="s">
        <v>1411</v>
      </c>
      <c r="E422" s="85" t="s">
        <v>1580</v>
      </c>
      <c r="F422" s="130" t="s">
        <v>932</v>
      </c>
      <c r="G422" s="85">
        <v>168.68</v>
      </c>
      <c r="H422" s="85"/>
      <c r="I422" s="125">
        <f t="shared" si="11"/>
        <v>168.68</v>
      </c>
      <c r="J422" s="386"/>
      <c r="K422" s="110" t="s">
        <v>1627</v>
      </c>
      <c r="L422" s="375"/>
      <c r="M422" s="374"/>
      <c r="N422" s="374"/>
      <c r="O422" s="374"/>
      <c r="P422" s="374"/>
      <c r="Q422" s="374"/>
      <c r="R422" s="374"/>
      <c r="S422" s="374"/>
      <c r="T422" s="375"/>
    </row>
    <row r="423" spans="1:20" s="8" customFormat="1" ht="22.9" customHeight="1" x14ac:dyDescent="0.35">
      <c r="A423" s="376">
        <v>1737</v>
      </c>
      <c r="B423" s="377" t="s">
        <v>1528</v>
      </c>
      <c r="C423" s="130" t="s">
        <v>946</v>
      </c>
      <c r="D423" s="85" t="s">
        <v>1411</v>
      </c>
      <c r="E423" s="85" t="s">
        <v>1580</v>
      </c>
      <c r="F423" s="130" t="s">
        <v>932</v>
      </c>
      <c r="G423" s="85">
        <v>168.68</v>
      </c>
      <c r="H423" s="85"/>
      <c r="I423" s="125">
        <f t="shared" si="11"/>
        <v>168.68</v>
      </c>
      <c r="J423" s="386"/>
      <c r="K423" s="110" t="s">
        <v>1627</v>
      </c>
      <c r="L423" s="375"/>
      <c r="M423" s="374"/>
      <c r="N423" s="374"/>
      <c r="O423" s="374"/>
      <c r="P423" s="374"/>
      <c r="Q423" s="374"/>
      <c r="R423" s="374"/>
      <c r="S423" s="374"/>
      <c r="T423" s="375"/>
    </row>
    <row r="424" spans="1:20" s="8" customFormat="1" ht="22.9" customHeight="1" x14ac:dyDescent="0.35">
      <c r="A424" s="376">
        <v>1737</v>
      </c>
      <c r="B424" s="377" t="s">
        <v>1529</v>
      </c>
      <c r="C424" s="130" t="s">
        <v>946</v>
      </c>
      <c r="D424" s="85" t="s">
        <v>1411</v>
      </c>
      <c r="E424" s="85" t="s">
        <v>1580</v>
      </c>
      <c r="F424" s="130" t="s">
        <v>932</v>
      </c>
      <c r="G424" s="85">
        <v>168.68</v>
      </c>
      <c r="H424" s="85"/>
      <c r="I424" s="125">
        <f t="shared" si="11"/>
        <v>168.68</v>
      </c>
      <c r="J424" s="386"/>
      <c r="K424" s="110" t="s">
        <v>1627</v>
      </c>
      <c r="L424" s="375"/>
      <c r="M424" s="374"/>
      <c r="N424" s="374"/>
      <c r="O424" s="374"/>
      <c r="P424" s="374"/>
      <c r="Q424" s="374"/>
      <c r="R424" s="374"/>
      <c r="S424" s="374"/>
      <c r="T424" s="375"/>
    </row>
    <row r="425" spans="1:20" s="8" customFormat="1" ht="22.9" customHeight="1" x14ac:dyDescent="0.35">
      <c r="A425" s="376">
        <v>1737</v>
      </c>
      <c r="B425" s="377" t="s">
        <v>1530</v>
      </c>
      <c r="C425" s="130" t="s">
        <v>946</v>
      </c>
      <c r="D425" s="85" t="s">
        <v>1411</v>
      </c>
      <c r="E425" s="85" t="s">
        <v>1580</v>
      </c>
      <c r="F425" s="130" t="s">
        <v>932</v>
      </c>
      <c r="G425" s="85">
        <v>168.68</v>
      </c>
      <c r="H425" s="85"/>
      <c r="I425" s="125">
        <f t="shared" si="11"/>
        <v>168.68</v>
      </c>
      <c r="J425" s="386"/>
      <c r="K425" s="110" t="s">
        <v>1627</v>
      </c>
      <c r="L425" s="375"/>
      <c r="M425" s="374"/>
      <c r="N425" s="374"/>
      <c r="O425" s="374"/>
      <c r="P425" s="374"/>
      <c r="Q425" s="374"/>
      <c r="R425" s="374"/>
      <c r="S425" s="374"/>
      <c r="T425" s="375"/>
    </row>
    <row r="426" spans="1:20" s="8" customFormat="1" ht="22.9" customHeight="1" x14ac:dyDescent="0.35">
      <c r="A426" s="376">
        <v>1737</v>
      </c>
      <c r="B426" s="377" t="s">
        <v>1531</v>
      </c>
      <c r="C426" s="130" t="s">
        <v>946</v>
      </c>
      <c r="D426" s="85" t="s">
        <v>1411</v>
      </c>
      <c r="E426" s="85" t="s">
        <v>1580</v>
      </c>
      <c r="F426" s="130" t="s">
        <v>932</v>
      </c>
      <c r="G426" s="85">
        <v>166.95</v>
      </c>
      <c r="H426" s="85"/>
      <c r="I426" s="125">
        <f t="shared" si="11"/>
        <v>166.95</v>
      </c>
      <c r="J426" s="386"/>
      <c r="K426" s="110" t="s">
        <v>1627</v>
      </c>
      <c r="L426" s="375"/>
      <c r="M426" s="374"/>
      <c r="N426" s="374"/>
      <c r="O426" s="374"/>
      <c r="P426" s="374"/>
      <c r="Q426" s="374"/>
      <c r="R426" s="374"/>
      <c r="S426" s="374"/>
      <c r="T426" s="375"/>
    </row>
    <row r="427" spans="1:20" s="8" customFormat="1" ht="22.9" customHeight="1" x14ac:dyDescent="0.35">
      <c r="A427" s="376">
        <v>1737</v>
      </c>
      <c r="B427" s="377" t="s">
        <v>1532</v>
      </c>
      <c r="C427" s="130" t="s">
        <v>946</v>
      </c>
      <c r="D427" s="85" t="s">
        <v>1411</v>
      </c>
      <c r="E427" s="85" t="s">
        <v>1580</v>
      </c>
      <c r="F427" s="130" t="s">
        <v>932</v>
      </c>
      <c r="G427" s="85">
        <v>166.95</v>
      </c>
      <c r="H427" s="85"/>
      <c r="I427" s="125">
        <f t="shared" si="11"/>
        <v>166.95</v>
      </c>
      <c r="J427" s="386"/>
      <c r="K427" s="110" t="s">
        <v>1627</v>
      </c>
      <c r="L427" s="375"/>
      <c r="M427" s="374"/>
      <c r="N427" s="374"/>
      <c r="O427" s="374"/>
      <c r="P427" s="374"/>
      <c r="Q427" s="374"/>
      <c r="R427" s="374"/>
      <c r="S427" s="374"/>
      <c r="T427" s="375"/>
    </row>
    <row r="428" spans="1:20" s="8" customFormat="1" ht="22.9" customHeight="1" x14ac:dyDescent="0.35">
      <c r="A428" s="376">
        <v>1737</v>
      </c>
      <c r="B428" s="377" t="s">
        <v>1533</v>
      </c>
      <c r="C428" s="130" t="s">
        <v>946</v>
      </c>
      <c r="D428" s="85" t="s">
        <v>1411</v>
      </c>
      <c r="E428" s="85" t="s">
        <v>1580</v>
      </c>
      <c r="F428" s="130" t="s">
        <v>932</v>
      </c>
      <c r="G428" s="85">
        <v>166.95</v>
      </c>
      <c r="H428" s="85"/>
      <c r="I428" s="125">
        <f t="shared" ref="I428:I459" si="12">G428-H428</f>
        <v>166.95</v>
      </c>
      <c r="J428" s="386"/>
      <c r="K428" s="110" t="s">
        <v>1627</v>
      </c>
      <c r="L428" s="375"/>
      <c r="M428" s="374"/>
      <c r="N428" s="374"/>
      <c r="O428" s="374"/>
      <c r="P428" s="374"/>
      <c r="Q428" s="374"/>
      <c r="R428" s="374"/>
      <c r="S428" s="374"/>
      <c r="T428" s="375"/>
    </row>
    <row r="429" spans="1:20" s="8" customFormat="1" ht="22.9" customHeight="1" x14ac:dyDescent="0.35">
      <c r="A429" s="376">
        <v>1737</v>
      </c>
      <c r="B429" s="377" t="s">
        <v>1534</v>
      </c>
      <c r="C429" s="130" t="s">
        <v>946</v>
      </c>
      <c r="D429" s="85" t="s">
        <v>1411</v>
      </c>
      <c r="E429" s="85" t="s">
        <v>1580</v>
      </c>
      <c r="F429" s="130" t="s">
        <v>932</v>
      </c>
      <c r="G429" s="85">
        <v>166.95</v>
      </c>
      <c r="H429" s="85"/>
      <c r="I429" s="125">
        <f t="shared" si="12"/>
        <v>166.95</v>
      </c>
      <c r="J429" s="386"/>
      <c r="K429" s="110" t="s">
        <v>1627</v>
      </c>
      <c r="L429" s="375"/>
      <c r="M429" s="374"/>
      <c r="N429" s="374"/>
      <c r="O429" s="374"/>
      <c r="P429" s="374"/>
      <c r="Q429" s="374"/>
      <c r="R429" s="374"/>
      <c r="S429" s="374"/>
      <c r="T429" s="375"/>
    </row>
    <row r="430" spans="1:20" s="8" customFormat="1" ht="22.9" customHeight="1" x14ac:dyDescent="0.35">
      <c r="A430" s="376">
        <v>1737</v>
      </c>
      <c r="B430" s="377" t="s">
        <v>1535</v>
      </c>
      <c r="C430" s="130" t="s">
        <v>946</v>
      </c>
      <c r="D430" s="85" t="s">
        <v>1411</v>
      </c>
      <c r="E430" s="85" t="s">
        <v>1580</v>
      </c>
      <c r="F430" s="130" t="s">
        <v>932</v>
      </c>
      <c r="G430" s="85">
        <v>166.95</v>
      </c>
      <c r="H430" s="85"/>
      <c r="I430" s="125">
        <f t="shared" si="12"/>
        <v>166.95</v>
      </c>
      <c r="J430" s="386"/>
      <c r="K430" s="110" t="s">
        <v>1627</v>
      </c>
      <c r="L430" s="375"/>
      <c r="M430" s="374"/>
      <c r="N430" s="374"/>
      <c r="O430" s="374"/>
      <c r="P430" s="374"/>
      <c r="Q430" s="374"/>
      <c r="R430" s="374"/>
      <c r="S430" s="374"/>
      <c r="T430" s="375"/>
    </row>
    <row r="431" spans="1:20" s="8" customFormat="1" ht="22.9" customHeight="1" x14ac:dyDescent="0.35">
      <c r="A431" s="376">
        <v>1737</v>
      </c>
      <c r="B431" s="377" t="s">
        <v>1536</v>
      </c>
      <c r="C431" s="130" t="s">
        <v>946</v>
      </c>
      <c r="D431" s="85" t="s">
        <v>1411</v>
      </c>
      <c r="E431" s="85" t="s">
        <v>1580</v>
      </c>
      <c r="F431" s="130" t="s">
        <v>932</v>
      </c>
      <c r="G431" s="85">
        <v>166.95</v>
      </c>
      <c r="H431" s="85"/>
      <c r="I431" s="125">
        <f t="shared" si="12"/>
        <v>166.95</v>
      </c>
      <c r="J431" s="386"/>
      <c r="K431" s="110" t="s">
        <v>1627</v>
      </c>
      <c r="L431" s="375"/>
      <c r="M431" s="374"/>
      <c r="N431" s="374"/>
      <c r="O431" s="374"/>
      <c r="P431" s="374"/>
      <c r="Q431" s="374"/>
      <c r="R431" s="374"/>
      <c r="S431" s="374"/>
      <c r="T431" s="375"/>
    </row>
    <row r="432" spans="1:20" s="8" customFormat="1" ht="22.9" customHeight="1" x14ac:dyDescent="0.35">
      <c r="A432" s="376">
        <v>1737</v>
      </c>
      <c r="B432" s="377" t="s">
        <v>1537</v>
      </c>
      <c r="C432" s="130" t="s">
        <v>946</v>
      </c>
      <c r="D432" s="85" t="s">
        <v>1411</v>
      </c>
      <c r="E432" s="85" t="s">
        <v>1580</v>
      </c>
      <c r="F432" s="130" t="s">
        <v>932</v>
      </c>
      <c r="G432" s="85">
        <v>166.95</v>
      </c>
      <c r="H432" s="85"/>
      <c r="I432" s="125">
        <f t="shared" si="12"/>
        <v>166.95</v>
      </c>
      <c r="J432" s="386"/>
      <c r="K432" s="110" t="s">
        <v>1627</v>
      </c>
      <c r="L432" s="375"/>
      <c r="M432" s="374"/>
      <c r="N432" s="374"/>
      <c r="O432" s="374"/>
      <c r="P432" s="374"/>
      <c r="Q432" s="374"/>
      <c r="R432" s="374"/>
      <c r="S432" s="374"/>
      <c r="T432" s="375"/>
    </row>
    <row r="433" spans="1:20" s="8" customFormat="1" ht="22.9" customHeight="1" x14ac:dyDescent="0.35">
      <c r="A433" s="376">
        <v>1737</v>
      </c>
      <c r="B433" s="377" t="s">
        <v>1538</v>
      </c>
      <c r="C433" s="130" t="s">
        <v>946</v>
      </c>
      <c r="D433" s="85" t="s">
        <v>1411</v>
      </c>
      <c r="E433" s="85" t="s">
        <v>1580</v>
      </c>
      <c r="F433" s="130" t="s">
        <v>932</v>
      </c>
      <c r="G433" s="85">
        <v>166.95</v>
      </c>
      <c r="H433" s="85"/>
      <c r="I433" s="125">
        <f t="shared" si="12"/>
        <v>166.95</v>
      </c>
      <c r="J433" s="386"/>
      <c r="K433" s="110" t="s">
        <v>1627</v>
      </c>
      <c r="L433" s="375"/>
      <c r="M433" s="374"/>
      <c r="N433" s="374"/>
      <c r="O433" s="374"/>
      <c r="P433" s="374"/>
      <c r="Q433" s="374"/>
      <c r="R433" s="374"/>
      <c r="S433" s="374"/>
      <c r="T433" s="375"/>
    </row>
    <row r="434" spans="1:20" s="8" customFormat="1" ht="22.9" customHeight="1" x14ac:dyDescent="0.35">
      <c r="A434" s="376">
        <v>1737</v>
      </c>
      <c r="B434" s="377" t="s">
        <v>1539</v>
      </c>
      <c r="C434" s="130" t="s">
        <v>946</v>
      </c>
      <c r="D434" s="85" t="s">
        <v>1411</v>
      </c>
      <c r="E434" s="85" t="s">
        <v>1580</v>
      </c>
      <c r="F434" s="130" t="s">
        <v>932</v>
      </c>
      <c r="G434" s="85">
        <v>166.95</v>
      </c>
      <c r="H434" s="85"/>
      <c r="I434" s="125">
        <f t="shared" si="12"/>
        <v>166.95</v>
      </c>
      <c r="J434" s="386"/>
      <c r="K434" s="110" t="s">
        <v>1627</v>
      </c>
      <c r="L434" s="375"/>
      <c r="M434" s="374"/>
      <c r="N434" s="374"/>
      <c r="O434" s="374"/>
      <c r="P434" s="374"/>
      <c r="Q434" s="374"/>
      <c r="R434" s="374"/>
      <c r="S434" s="374"/>
      <c r="T434" s="375"/>
    </row>
    <row r="435" spans="1:20" s="8" customFormat="1" ht="22.9" customHeight="1" x14ac:dyDescent="0.35">
      <c r="A435" s="376">
        <v>1737</v>
      </c>
      <c r="B435" s="377" t="s">
        <v>1540</v>
      </c>
      <c r="C435" s="130" t="s">
        <v>946</v>
      </c>
      <c r="D435" s="85" t="s">
        <v>1411</v>
      </c>
      <c r="E435" s="85" t="s">
        <v>1580</v>
      </c>
      <c r="F435" s="130" t="s">
        <v>932</v>
      </c>
      <c r="G435" s="85">
        <v>166.95</v>
      </c>
      <c r="H435" s="85"/>
      <c r="I435" s="125">
        <f t="shared" si="12"/>
        <v>166.95</v>
      </c>
      <c r="J435" s="386"/>
      <c r="K435" s="110" t="s">
        <v>1627</v>
      </c>
      <c r="L435" s="375"/>
      <c r="M435" s="374"/>
      <c r="N435" s="374"/>
      <c r="O435" s="374"/>
      <c r="P435" s="374"/>
      <c r="Q435" s="374"/>
      <c r="R435" s="374"/>
      <c r="S435" s="374"/>
      <c r="T435" s="375"/>
    </row>
    <row r="436" spans="1:20" s="8" customFormat="1" ht="22.9" customHeight="1" x14ac:dyDescent="0.35">
      <c r="A436" s="376">
        <v>1737</v>
      </c>
      <c r="B436" s="377" t="s">
        <v>1541</v>
      </c>
      <c r="C436" s="130" t="s">
        <v>946</v>
      </c>
      <c r="D436" s="85" t="s">
        <v>1411</v>
      </c>
      <c r="E436" s="85" t="s">
        <v>1580</v>
      </c>
      <c r="F436" s="130" t="s">
        <v>932</v>
      </c>
      <c r="G436" s="85">
        <v>166.95</v>
      </c>
      <c r="H436" s="85"/>
      <c r="I436" s="125">
        <f t="shared" si="12"/>
        <v>166.95</v>
      </c>
      <c r="J436" s="386"/>
      <c r="K436" s="110" t="s">
        <v>1627</v>
      </c>
      <c r="L436" s="375"/>
      <c r="M436" s="374"/>
      <c r="N436" s="374"/>
      <c r="O436" s="374"/>
      <c r="P436" s="374"/>
      <c r="Q436" s="374"/>
      <c r="R436" s="374"/>
      <c r="S436" s="374"/>
      <c r="T436" s="375"/>
    </row>
    <row r="437" spans="1:20" s="8" customFormat="1" ht="22.9" customHeight="1" x14ac:dyDescent="0.35">
      <c r="A437" s="376">
        <v>1737</v>
      </c>
      <c r="B437" s="377" t="s">
        <v>1542</v>
      </c>
      <c r="C437" s="130" t="s">
        <v>946</v>
      </c>
      <c r="D437" s="85" t="s">
        <v>1411</v>
      </c>
      <c r="E437" s="85" t="s">
        <v>1580</v>
      </c>
      <c r="F437" s="130" t="s">
        <v>932</v>
      </c>
      <c r="G437" s="85">
        <v>166.95</v>
      </c>
      <c r="H437" s="85"/>
      <c r="I437" s="125">
        <f t="shared" si="12"/>
        <v>166.95</v>
      </c>
      <c r="J437" s="386"/>
      <c r="K437" s="110" t="s">
        <v>1627</v>
      </c>
      <c r="L437" s="375"/>
      <c r="M437" s="374"/>
      <c r="N437" s="374"/>
      <c r="O437" s="374"/>
      <c r="P437" s="374"/>
      <c r="Q437" s="374"/>
      <c r="R437" s="374"/>
      <c r="S437" s="374"/>
      <c r="T437" s="375"/>
    </row>
    <row r="438" spans="1:20" s="8" customFormat="1" ht="22.9" customHeight="1" x14ac:dyDescent="0.35">
      <c r="A438" s="376">
        <v>1737</v>
      </c>
      <c r="B438" s="377" t="s">
        <v>1543</v>
      </c>
      <c r="C438" s="130" t="s">
        <v>946</v>
      </c>
      <c r="D438" s="85" t="s">
        <v>1411</v>
      </c>
      <c r="E438" s="85" t="s">
        <v>1580</v>
      </c>
      <c r="F438" s="130" t="s">
        <v>932</v>
      </c>
      <c r="G438" s="85">
        <v>169.06</v>
      </c>
      <c r="H438" s="85"/>
      <c r="I438" s="125">
        <f t="shared" si="12"/>
        <v>169.06</v>
      </c>
      <c r="J438" s="386"/>
      <c r="K438" s="110" t="s">
        <v>1627</v>
      </c>
      <c r="L438" s="375"/>
      <c r="M438" s="374"/>
      <c r="N438" s="374"/>
      <c r="O438" s="374"/>
      <c r="P438" s="374"/>
      <c r="Q438" s="374"/>
      <c r="R438" s="374"/>
      <c r="S438" s="374"/>
      <c r="T438" s="375"/>
    </row>
    <row r="439" spans="1:20" s="8" customFormat="1" ht="22.9" customHeight="1" x14ac:dyDescent="0.35">
      <c r="A439" s="376">
        <v>1737</v>
      </c>
      <c r="B439" s="377" t="s">
        <v>1544</v>
      </c>
      <c r="C439" s="130" t="s">
        <v>946</v>
      </c>
      <c r="D439" s="85" t="s">
        <v>1411</v>
      </c>
      <c r="E439" s="85" t="s">
        <v>1580</v>
      </c>
      <c r="F439" s="130" t="s">
        <v>932</v>
      </c>
      <c r="G439" s="85">
        <v>169.06</v>
      </c>
      <c r="H439" s="85"/>
      <c r="I439" s="125">
        <f t="shared" si="12"/>
        <v>169.06</v>
      </c>
      <c r="J439" s="386"/>
      <c r="K439" s="110" t="s">
        <v>1627</v>
      </c>
      <c r="L439" s="375"/>
      <c r="M439" s="374"/>
      <c r="N439" s="374"/>
      <c r="O439" s="374"/>
      <c r="P439" s="374"/>
      <c r="Q439" s="374"/>
      <c r="R439" s="374"/>
      <c r="S439" s="374"/>
      <c r="T439" s="375"/>
    </row>
    <row r="440" spans="1:20" s="8" customFormat="1" ht="22.9" customHeight="1" x14ac:dyDescent="0.35">
      <c r="A440" s="376">
        <v>1737</v>
      </c>
      <c r="B440" s="377" t="s">
        <v>1545</v>
      </c>
      <c r="C440" s="130" t="s">
        <v>946</v>
      </c>
      <c r="D440" s="85" t="s">
        <v>1411</v>
      </c>
      <c r="E440" s="85" t="s">
        <v>1580</v>
      </c>
      <c r="F440" s="130" t="s">
        <v>932</v>
      </c>
      <c r="G440" s="85">
        <v>169.06</v>
      </c>
      <c r="H440" s="85"/>
      <c r="I440" s="125">
        <f t="shared" si="12"/>
        <v>169.06</v>
      </c>
      <c r="J440" s="386"/>
      <c r="K440" s="110" t="s">
        <v>1627</v>
      </c>
      <c r="L440" s="375"/>
      <c r="M440" s="374"/>
      <c r="N440" s="374"/>
      <c r="O440" s="374"/>
      <c r="P440" s="374"/>
      <c r="Q440" s="374"/>
      <c r="R440" s="374"/>
      <c r="S440" s="374"/>
      <c r="T440" s="375"/>
    </row>
    <row r="441" spans="1:20" s="8" customFormat="1" ht="22.9" customHeight="1" x14ac:dyDescent="0.35">
      <c r="A441" s="376">
        <v>1737</v>
      </c>
      <c r="B441" s="377" t="s">
        <v>1546</v>
      </c>
      <c r="C441" s="130" t="s">
        <v>946</v>
      </c>
      <c r="D441" s="85" t="s">
        <v>1411</v>
      </c>
      <c r="E441" s="85" t="s">
        <v>1580</v>
      </c>
      <c r="F441" s="130" t="s">
        <v>932</v>
      </c>
      <c r="G441" s="85">
        <v>169.06</v>
      </c>
      <c r="H441" s="85"/>
      <c r="I441" s="125">
        <f t="shared" si="12"/>
        <v>169.06</v>
      </c>
      <c r="J441" s="386"/>
      <c r="K441" s="110" t="s">
        <v>1627</v>
      </c>
      <c r="L441" s="375"/>
      <c r="M441" s="374"/>
      <c r="N441" s="374"/>
      <c r="O441" s="374"/>
      <c r="P441" s="374"/>
      <c r="Q441" s="374"/>
      <c r="R441" s="374"/>
      <c r="S441" s="374"/>
      <c r="T441" s="375"/>
    </row>
    <row r="442" spans="1:20" s="8" customFormat="1" ht="22.9" customHeight="1" x14ac:dyDescent="0.35">
      <c r="A442" s="376">
        <v>1737</v>
      </c>
      <c r="B442" s="377" t="s">
        <v>1547</v>
      </c>
      <c r="C442" s="130" t="s">
        <v>946</v>
      </c>
      <c r="D442" s="85" t="s">
        <v>1411</v>
      </c>
      <c r="E442" s="85" t="s">
        <v>1580</v>
      </c>
      <c r="F442" s="130" t="s">
        <v>932</v>
      </c>
      <c r="G442" s="85">
        <v>169.06</v>
      </c>
      <c r="H442" s="85"/>
      <c r="I442" s="125">
        <f t="shared" si="12"/>
        <v>169.06</v>
      </c>
      <c r="J442" s="386"/>
      <c r="K442" s="110" t="s">
        <v>1627</v>
      </c>
      <c r="L442" s="375"/>
      <c r="M442" s="374"/>
      <c r="N442" s="374"/>
      <c r="O442" s="374"/>
      <c r="P442" s="374"/>
      <c r="Q442" s="374"/>
      <c r="R442" s="374"/>
      <c r="S442" s="374"/>
      <c r="T442" s="375"/>
    </row>
    <row r="443" spans="1:20" s="8" customFormat="1" ht="22.9" customHeight="1" x14ac:dyDescent="0.35">
      <c r="A443" s="376">
        <v>1737</v>
      </c>
      <c r="B443" s="377" t="s">
        <v>1548</v>
      </c>
      <c r="C443" s="130" t="s">
        <v>946</v>
      </c>
      <c r="D443" s="85" t="s">
        <v>1411</v>
      </c>
      <c r="E443" s="85" t="s">
        <v>1580</v>
      </c>
      <c r="F443" s="130" t="s">
        <v>932</v>
      </c>
      <c r="G443" s="85">
        <v>170.18</v>
      </c>
      <c r="H443" s="85"/>
      <c r="I443" s="125">
        <f t="shared" si="12"/>
        <v>170.18</v>
      </c>
      <c r="J443" s="386"/>
      <c r="K443" s="110" t="s">
        <v>1627</v>
      </c>
      <c r="L443" s="375"/>
      <c r="M443" s="374"/>
      <c r="N443" s="374"/>
      <c r="O443" s="374"/>
      <c r="P443" s="374"/>
      <c r="Q443" s="374"/>
      <c r="R443" s="374"/>
      <c r="S443" s="374"/>
      <c r="T443" s="375"/>
    </row>
    <row r="444" spans="1:20" s="8" customFormat="1" ht="22.9" customHeight="1" x14ac:dyDescent="0.35">
      <c r="A444" s="376">
        <v>1737</v>
      </c>
      <c r="B444" s="377" t="s">
        <v>1549</v>
      </c>
      <c r="C444" s="130" t="s">
        <v>946</v>
      </c>
      <c r="D444" s="85" t="s">
        <v>1411</v>
      </c>
      <c r="E444" s="85" t="s">
        <v>1580</v>
      </c>
      <c r="F444" s="130" t="s">
        <v>932</v>
      </c>
      <c r="G444" s="85">
        <v>170.18</v>
      </c>
      <c r="H444" s="85"/>
      <c r="I444" s="125">
        <f t="shared" si="12"/>
        <v>170.18</v>
      </c>
      <c r="J444" s="386"/>
      <c r="K444" s="110" t="s">
        <v>1627</v>
      </c>
      <c r="L444" s="375"/>
      <c r="M444" s="374"/>
      <c r="N444" s="374"/>
      <c r="O444" s="374"/>
      <c r="P444" s="374"/>
      <c r="Q444" s="374"/>
      <c r="R444" s="374"/>
      <c r="S444" s="374"/>
      <c r="T444" s="375"/>
    </row>
    <row r="445" spans="1:20" s="8" customFormat="1" ht="22.9" customHeight="1" x14ac:dyDescent="0.35">
      <c r="A445" s="376">
        <v>1737</v>
      </c>
      <c r="B445" s="377" t="s">
        <v>1550</v>
      </c>
      <c r="C445" s="130" t="s">
        <v>946</v>
      </c>
      <c r="D445" s="85" t="s">
        <v>1411</v>
      </c>
      <c r="E445" s="85" t="s">
        <v>1580</v>
      </c>
      <c r="F445" s="130" t="s">
        <v>932</v>
      </c>
      <c r="G445" s="85">
        <v>170.18</v>
      </c>
      <c r="H445" s="85"/>
      <c r="I445" s="125">
        <f t="shared" si="12"/>
        <v>170.18</v>
      </c>
      <c r="J445" s="386"/>
      <c r="K445" s="110" t="s">
        <v>1627</v>
      </c>
      <c r="L445" s="375"/>
      <c r="M445" s="374"/>
      <c r="N445" s="374"/>
      <c r="O445" s="374"/>
      <c r="P445" s="374"/>
      <c r="Q445" s="374"/>
      <c r="R445" s="374"/>
      <c r="S445" s="374"/>
      <c r="T445" s="375"/>
    </row>
    <row r="446" spans="1:20" s="8" customFormat="1" ht="22.9" customHeight="1" x14ac:dyDescent="0.35">
      <c r="A446" s="376">
        <v>1737</v>
      </c>
      <c r="B446" s="377" t="s">
        <v>1551</v>
      </c>
      <c r="C446" s="130" t="s">
        <v>946</v>
      </c>
      <c r="D446" s="85" t="s">
        <v>1411</v>
      </c>
      <c r="E446" s="85" t="s">
        <v>1580</v>
      </c>
      <c r="F446" s="130" t="s">
        <v>932</v>
      </c>
      <c r="G446" s="85">
        <v>170.47</v>
      </c>
      <c r="H446" s="85"/>
      <c r="I446" s="125">
        <f t="shared" si="12"/>
        <v>170.47</v>
      </c>
      <c r="J446" s="386"/>
      <c r="K446" s="110" t="s">
        <v>1627</v>
      </c>
      <c r="L446" s="375"/>
      <c r="M446" s="374"/>
      <c r="N446" s="374"/>
      <c r="O446" s="374"/>
      <c r="P446" s="374"/>
      <c r="Q446" s="374"/>
      <c r="R446" s="374"/>
      <c r="S446" s="374"/>
      <c r="T446" s="375"/>
    </row>
    <row r="447" spans="1:20" s="8" customFormat="1" ht="22.9" customHeight="1" x14ac:dyDescent="0.35">
      <c r="A447" s="376">
        <v>1737</v>
      </c>
      <c r="B447" s="377" t="s">
        <v>1552</v>
      </c>
      <c r="C447" s="130" t="s">
        <v>946</v>
      </c>
      <c r="D447" s="85" t="s">
        <v>1411</v>
      </c>
      <c r="E447" s="85" t="s">
        <v>1580</v>
      </c>
      <c r="F447" s="130" t="s">
        <v>932</v>
      </c>
      <c r="G447" s="85">
        <v>170.47</v>
      </c>
      <c r="H447" s="85"/>
      <c r="I447" s="125">
        <f t="shared" si="12"/>
        <v>170.47</v>
      </c>
      <c r="J447" s="386"/>
      <c r="K447" s="110" t="s">
        <v>1627</v>
      </c>
      <c r="L447" s="375"/>
      <c r="M447" s="374"/>
      <c r="N447" s="374"/>
      <c r="O447" s="374"/>
      <c r="P447" s="374"/>
      <c r="Q447" s="374"/>
      <c r="R447" s="374"/>
      <c r="S447" s="374"/>
      <c r="T447" s="375"/>
    </row>
    <row r="448" spans="1:20" s="8" customFormat="1" ht="22.9" customHeight="1" x14ac:dyDescent="0.35">
      <c r="A448" s="376">
        <v>1737</v>
      </c>
      <c r="B448" s="377" t="s">
        <v>1553</v>
      </c>
      <c r="C448" s="130" t="s">
        <v>946</v>
      </c>
      <c r="D448" s="85" t="s">
        <v>1411</v>
      </c>
      <c r="E448" s="85" t="s">
        <v>1580</v>
      </c>
      <c r="F448" s="130" t="s">
        <v>932</v>
      </c>
      <c r="G448" s="85">
        <v>170.47</v>
      </c>
      <c r="H448" s="85"/>
      <c r="I448" s="125">
        <f t="shared" si="12"/>
        <v>170.47</v>
      </c>
      <c r="J448" s="386"/>
      <c r="K448" s="110" t="s">
        <v>1627</v>
      </c>
      <c r="L448" s="375"/>
      <c r="M448" s="374"/>
      <c r="N448" s="374"/>
      <c r="O448" s="374"/>
      <c r="P448" s="374"/>
      <c r="Q448" s="374"/>
      <c r="R448" s="374"/>
      <c r="S448" s="374"/>
      <c r="T448" s="375"/>
    </row>
    <row r="449" spans="1:20" s="8" customFormat="1" ht="22.9" customHeight="1" x14ac:dyDescent="0.35">
      <c r="A449" s="376">
        <v>1737</v>
      </c>
      <c r="B449" s="377" t="s">
        <v>1554</v>
      </c>
      <c r="C449" s="130" t="s">
        <v>946</v>
      </c>
      <c r="D449" s="85" t="s">
        <v>1411</v>
      </c>
      <c r="E449" s="85" t="s">
        <v>1580</v>
      </c>
      <c r="F449" s="130" t="s">
        <v>932</v>
      </c>
      <c r="G449" s="85">
        <v>170.47</v>
      </c>
      <c r="H449" s="85"/>
      <c r="I449" s="125">
        <f t="shared" si="12"/>
        <v>170.47</v>
      </c>
      <c r="J449" s="386"/>
      <c r="K449" s="110" t="s">
        <v>1627</v>
      </c>
      <c r="L449" s="375"/>
      <c r="M449" s="374"/>
      <c r="N449" s="374"/>
      <c r="O449" s="374"/>
      <c r="P449" s="374"/>
      <c r="Q449" s="374"/>
      <c r="R449" s="374"/>
      <c r="S449" s="374"/>
      <c r="T449" s="375"/>
    </row>
    <row r="450" spans="1:20" s="8" customFormat="1" ht="22.9" customHeight="1" x14ac:dyDescent="0.35">
      <c r="A450" s="376">
        <v>1737</v>
      </c>
      <c r="B450" s="377" t="s">
        <v>1555</v>
      </c>
      <c r="C450" s="130" t="s">
        <v>946</v>
      </c>
      <c r="D450" s="85" t="s">
        <v>1411</v>
      </c>
      <c r="E450" s="85" t="s">
        <v>1580</v>
      </c>
      <c r="F450" s="130" t="s">
        <v>932</v>
      </c>
      <c r="G450" s="85">
        <v>170.47</v>
      </c>
      <c r="H450" s="85"/>
      <c r="I450" s="125">
        <f t="shared" si="12"/>
        <v>170.47</v>
      </c>
      <c r="J450" s="386"/>
      <c r="K450" s="110" t="s">
        <v>1627</v>
      </c>
      <c r="L450" s="375"/>
      <c r="M450" s="374"/>
      <c r="N450" s="374"/>
      <c r="O450" s="374"/>
      <c r="P450" s="374"/>
      <c r="Q450" s="374"/>
      <c r="R450" s="374"/>
      <c r="S450" s="374"/>
      <c r="T450" s="375"/>
    </row>
    <row r="451" spans="1:20" s="8" customFormat="1" ht="22.9" customHeight="1" x14ac:dyDescent="0.35">
      <c r="A451" s="376">
        <v>1737</v>
      </c>
      <c r="B451" s="377" t="s">
        <v>1556</v>
      </c>
      <c r="C451" s="130" t="s">
        <v>946</v>
      </c>
      <c r="D451" s="85" t="s">
        <v>1577</v>
      </c>
      <c r="E451" s="85" t="s">
        <v>1578</v>
      </c>
      <c r="F451" s="130" t="s">
        <v>932</v>
      </c>
      <c r="G451" s="85">
        <v>166.84</v>
      </c>
      <c r="H451" s="85"/>
      <c r="I451" s="125">
        <f t="shared" si="12"/>
        <v>166.84</v>
      </c>
      <c r="J451" s="386"/>
      <c r="K451" s="110" t="s">
        <v>1627</v>
      </c>
      <c r="L451" s="375"/>
      <c r="M451" s="374"/>
      <c r="N451" s="374"/>
      <c r="O451" s="374"/>
      <c r="P451" s="374"/>
      <c r="Q451" s="374"/>
      <c r="R451" s="374"/>
      <c r="S451" s="374"/>
      <c r="T451" s="375"/>
    </row>
    <row r="452" spans="1:20" s="8" customFormat="1" ht="22.9" customHeight="1" x14ac:dyDescent="0.35">
      <c r="A452" s="376">
        <v>1737</v>
      </c>
      <c r="B452" s="377" t="s">
        <v>1557</v>
      </c>
      <c r="C452" s="130" t="s">
        <v>946</v>
      </c>
      <c r="D452" s="85" t="s">
        <v>1577</v>
      </c>
      <c r="E452" s="85" t="s">
        <v>1578</v>
      </c>
      <c r="F452" s="130" t="s">
        <v>932</v>
      </c>
      <c r="G452" s="85">
        <v>165.95</v>
      </c>
      <c r="H452" s="85"/>
      <c r="I452" s="125">
        <f t="shared" si="12"/>
        <v>165.95</v>
      </c>
      <c r="J452" s="386"/>
      <c r="K452" s="110" t="s">
        <v>1627</v>
      </c>
      <c r="L452" s="375"/>
      <c r="M452" s="374"/>
      <c r="N452" s="374"/>
      <c r="O452" s="374"/>
      <c r="P452" s="374"/>
      <c r="Q452" s="374"/>
      <c r="R452" s="374"/>
      <c r="S452" s="374"/>
      <c r="T452" s="375"/>
    </row>
    <row r="453" spans="1:20" s="8" customFormat="1" ht="22.9" customHeight="1" x14ac:dyDescent="0.35">
      <c r="A453" s="376">
        <v>1737</v>
      </c>
      <c r="B453" s="377" t="s">
        <v>1558</v>
      </c>
      <c r="C453" s="130" t="s">
        <v>946</v>
      </c>
      <c r="D453" s="85" t="s">
        <v>1581</v>
      </c>
      <c r="E453" s="85" t="s">
        <v>1582</v>
      </c>
      <c r="F453" s="130" t="s">
        <v>932</v>
      </c>
      <c r="G453" s="85">
        <v>172.36</v>
      </c>
      <c r="H453" s="85"/>
      <c r="I453" s="125">
        <f t="shared" si="12"/>
        <v>172.36</v>
      </c>
      <c r="J453" s="386"/>
      <c r="K453" s="110" t="s">
        <v>1627</v>
      </c>
      <c r="L453" s="375"/>
      <c r="M453" s="374"/>
      <c r="N453" s="374"/>
      <c r="O453" s="374"/>
      <c r="P453" s="374"/>
      <c r="Q453" s="374"/>
      <c r="R453" s="374"/>
      <c r="S453" s="374"/>
      <c r="T453" s="375"/>
    </row>
    <row r="454" spans="1:20" s="8" customFormat="1" ht="22.9" customHeight="1" x14ac:dyDescent="0.35">
      <c r="A454" s="376">
        <v>1737</v>
      </c>
      <c r="B454" s="377" t="s">
        <v>1559</v>
      </c>
      <c r="C454" s="130" t="s">
        <v>946</v>
      </c>
      <c r="D454" s="85" t="s">
        <v>1409</v>
      </c>
      <c r="E454" s="85" t="s">
        <v>1579</v>
      </c>
      <c r="F454" s="130" t="s">
        <v>932</v>
      </c>
      <c r="G454" s="85">
        <v>169.99</v>
      </c>
      <c r="H454" s="85"/>
      <c r="I454" s="125">
        <f t="shared" si="12"/>
        <v>169.99</v>
      </c>
      <c r="J454" s="386"/>
      <c r="K454" s="110" t="s">
        <v>1627</v>
      </c>
      <c r="L454" s="375"/>
      <c r="M454" s="374"/>
      <c r="N454" s="374"/>
      <c r="O454" s="374"/>
      <c r="P454" s="374"/>
      <c r="Q454" s="374"/>
      <c r="R454" s="374"/>
      <c r="S454" s="374"/>
      <c r="T454" s="375"/>
    </row>
    <row r="455" spans="1:20" s="8" customFormat="1" ht="22.9" customHeight="1" x14ac:dyDescent="0.35">
      <c r="A455" s="376">
        <v>1737</v>
      </c>
      <c r="B455" s="377" t="s">
        <v>1560</v>
      </c>
      <c r="C455" s="130" t="s">
        <v>946</v>
      </c>
      <c r="D455" s="85" t="s">
        <v>1409</v>
      </c>
      <c r="E455" s="85" t="s">
        <v>1579</v>
      </c>
      <c r="F455" s="130" t="s">
        <v>932</v>
      </c>
      <c r="G455" s="85">
        <v>169.99</v>
      </c>
      <c r="H455" s="85"/>
      <c r="I455" s="125">
        <f t="shared" si="12"/>
        <v>169.99</v>
      </c>
      <c r="J455" s="386"/>
      <c r="K455" s="110" t="s">
        <v>1627</v>
      </c>
      <c r="L455" s="375"/>
      <c r="M455" s="374"/>
      <c r="N455" s="374"/>
      <c r="O455" s="374"/>
      <c r="P455" s="374"/>
      <c r="Q455" s="374"/>
      <c r="R455" s="374"/>
      <c r="S455" s="374"/>
      <c r="T455" s="375"/>
    </row>
    <row r="456" spans="1:20" s="8" customFormat="1" ht="22.9" customHeight="1" x14ac:dyDescent="0.35">
      <c r="A456" s="376">
        <v>1737</v>
      </c>
      <c r="B456" s="377" t="s">
        <v>1561</v>
      </c>
      <c r="C456" s="130" t="s">
        <v>946</v>
      </c>
      <c r="D456" s="85" t="s">
        <v>1409</v>
      </c>
      <c r="E456" s="85" t="s">
        <v>1579</v>
      </c>
      <c r="F456" s="130" t="s">
        <v>932</v>
      </c>
      <c r="G456" s="85">
        <v>169.99</v>
      </c>
      <c r="H456" s="85"/>
      <c r="I456" s="125">
        <f t="shared" si="12"/>
        <v>169.99</v>
      </c>
      <c r="J456" s="386"/>
      <c r="K456" s="110" t="s">
        <v>1627</v>
      </c>
      <c r="L456" s="375"/>
      <c r="M456" s="374"/>
      <c r="N456" s="374"/>
      <c r="O456" s="374"/>
      <c r="P456" s="374"/>
      <c r="Q456" s="374"/>
      <c r="R456" s="374"/>
      <c r="S456" s="374"/>
      <c r="T456" s="375"/>
    </row>
    <row r="457" spans="1:20" s="8" customFormat="1" ht="22.9" customHeight="1" x14ac:dyDescent="0.35">
      <c r="A457" s="376">
        <v>1737</v>
      </c>
      <c r="B457" s="377" t="s">
        <v>1562</v>
      </c>
      <c r="C457" s="130" t="s">
        <v>946</v>
      </c>
      <c r="D457" s="85" t="s">
        <v>1409</v>
      </c>
      <c r="E457" s="85" t="s">
        <v>1579</v>
      </c>
      <c r="F457" s="130" t="s">
        <v>932</v>
      </c>
      <c r="G457" s="85">
        <v>169.99</v>
      </c>
      <c r="H457" s="85"/>
      <c r="I457" s="125">
        <f t="shared" si="12"/>
        <v>169.99</v>
      </c>
      <c r="J457" s="386"/>
      <c r="K457" s="110" t="s">
        <v>1627</v>
      </c>
      <c r="L457" s="375"/>
      <c r="M457" s="374"/>
      <c r="N457" s="374"/>
      <c r="O457" s="374"/>
      <c r="P457" s="374"/>
      <c r="Q457" s="374"/>
      <c r="R457" s="374"/>
      <c r="S457" s="374"/>
      <c r="T457" s="375"/>
    </row>
    <row r="458" spans="1:20" s="8" customFormat="1" ht="22.9" customHeight="1" x14ac:dyDescent="0.35">
      <c r="A458" s="376">
        <v>1737</v>
      </c>
      <c r="B458" s="377" t="s">
        <v>1563</v>
      </c>
      <c r="C458" s="130" t="s">
        <v>946</v>
      </c>
      <c r="D458" s="85" t="s">
        <v>1577</v>
      </c>
      <c r="E458" s="85" t="s">
        <v>1578</v>
      </c>
      <c r="F458" s="130" t="s">
        <v>932</v>
      </c>
      <c r="G458" s="85">
        <v>166.84</v>
      </c>
      <c r="H458" s="85"/>
      <c r="I458" s="125">
        <f t="shared" si="12"/>
        <v>166.84</v>
      </c>
      <c r="J458" s="386"/>
      <c r="K458" s="110" t="s">
        <v>1627</v>
      </c>
      <c r="L458" s="375"/>
      <c r="M458" s="374"/>
      <c r="N458" s="374"/>
      <c r="O458" s="374"/>
      <c r="P458" s="374"/>
      <c r="Q458" s="374"/>
      <c r="R458" s="374"/>
      <c r="S458" s="374"/>
      <c r="T458" s="375"/>
    </row>
    <row r="459" spans="1:20" s="8" customFormat="1" ht="22.9" customHeight="1" x14ac:dyDescent="0.35">
      <c r="A459" s="376">
        <v>1737</v>
      </c>
      <c r="B459" s="377" t="s">
        <v>1564</v>
      </c>
      <c r="C459" s="130" t="s">
        <v>946</v>
      </c>
      <c r="D459" s="85" t="s">
        <v>1409</v>
      </c>
      <c r="E459" s="85" t="s">
        <v>1579</v>
      </c>
      <c r="F459" s="130" t="s">
        <v>932</v>
      </c>
      <c r="G459" s="85">
        <v>172.36</v>
      </c>
      <c r="H459" s="85"/>
      <c r="I459" s="125">
        <f t="shared" si="12"/>
        <v>172.36</v>
      </c>
      <c r="J459" s="386"/>
      <c r="K459" s="110" t="s">
        <v>1627</v>
      </c>
      <c r="L459" s="375"/>
      <c r="M459" s="374"/>
      <c r="N459" s="374"/>
      <c r="O459" s="374"/>
      <c r="P459" s="374"/>
      <c r="Q459" s="374"/>
      <c r="R459" s="374"/>
      <c r="S459" s="374"/>
      <c r="T459" s="375"/>
    </row>
    <row r="460" spans="1:20" s="8" customFormat="1" ht="22.9" customHeight="1" x14ac:dyDescent="0.35">
      <c r="A460" s="376">
        <v>1737</v>
      </c>
      <c r="B460" s="377" t="s">
        <v>1565</v>
      </c>
      <c r="C460" s="130" t="s">
        <v>946</v>
      </c>
      <c r="D460" s="85" t="s">
        <v>1409</v>
      </c>
      <c r="E460" s="85" t="s">
        <v>1579</v>
      </c>
      <c r="F460" s="130" t="s">
        <v>932</v>
      </c>
      <c r="G460" s="85">
        <v>172.36</v>
      </c>
      <c r="H460" s="85"/>
      <c r="I460" s="125">
        <f t="shared" ref="I460:I486" si="13">G460-H460</f>
        <v>172.36</v>
      </c>
      <c r="J460" s="386"/>
      <c r="K460" s="110" t="s">
        <v>1627</v>
      </c>
      <c r="L460" s="375"/>
      <c r="M460" s="374"/>
      <c r="N460" s="374"/>
      <c r="O460" s="374"/>
      <c r="P460" s="374"/>
      <c r="Q460" s="374"/>
      <c r="R460" s="374"/>
      <c r="S460" s="374"/>
      <c r="T460" s="375"/>
    </row>
    <row r="461" spans="1:20" s="8" customFormat="1" ht="22.9" customHeight="1" x14ac:dyDescent="0.35">
      <c r="A461" s="376">
        <v>1737</v>
      </c>
      <c r="B461" s="377" t="s">
        <v>1566</v>
      </c>
      <c r="C461" s="130" t="s">
        <v>946</v>
      </c>
      <c r="D461" s="85" t="s">
        <v>1577</v>
      </c>
      <c r="E461" s="85" t="s">
        <v>1578</v>
      </c>
      <c r="F461" s="130" t="s">
        <v>932</v>
      </c>
      <c r="G461" s="85">
        <v>166.84</v>
      </c>
      <c r="H461" s="85"/>
      <c r="I461" s="125">
        <f t="shared" si="13"/>
        <v>166.84</v>
      </c>
      <c r="J461" s="386"/>
      <c r="K461" s="110" t="s">
        <v>1627</v>
      </c>
      <c r="L461" s="375"/>
      <c r="M461" s="374"/>
      <c r="N461" s="374"/>
      <c r="O461" s="374"/>
      <c r="P461" s="374"/>
      <c r="Q461" s="374"/>
      <c r="R461" s="374"/>
      <c r="S461" s="374"/>
      <c r="T461" s="375"/>
    </row>
    <row r="462" spans="1:20" s="8" customFormat="1" ht="22.9" customHeight="1" x14ac:dyDescent="0.35">
      <c r="A462" s="376">
        <v>1737</v>
      </c>
      <c r="B462" s="377" t="s">
        <v>1567</v>
      </c>
      <c r="C462" s="130" t="s">
        <v>946</v>
      </c>
      <c r="D462" s="85" t="s">
        <v>1577</v>
      </c>
      <c r="E462" s="85" t="s">
        <v>1578</v>
      </c>
      <c r="F462" s="130" t="s">
        <v>932</v>
      </c>
      <c r="G462" s="85">
        <v>166.84</v>
      </c>
      <c r="H462" s="85"/>
      <c r="I462" s="125">
        <f t="shared" si="13"/>
        <v>166.84</v>
      </c>
      <c r="J462" s="386"/>
      <c r="K462" s="110" t="s">
        <v>1627</v>
      </c>
      <c r="L462" s="375"/>
      <c r="M462" s="374"/>
      <c r="N462" s="374"/>
      <c r="O462" s="374"/>
      <c r="P462" s="374"/>
      <c r="Q462" s="374"/>
      <c r="R462" s="374"/>
      <c r="S462" s="374"/>
      <c r="T462" s="375"/>
    </row>
    <row r="463" spans="1:20" s="8" customFormat="1" ht="22.9" customHeight="1" x14ac:dyDescent="0.35">
      <c r="A463" s="376">
        <v>1737</v>
      </c>
      <c r="B463" s="377" t="s">
        <v>1568</v>
      </c>
      <c r="C463" s="130" t="s">
        <v>946</v>
      </c>
      <c r="D463" s="85" t="s">
        <v>1577</v>
      </c>
      <c r="E463" s="85" t="s">
        <v>1578</v>
      </c>
      <c r="F463" s="130" t="s">
        <v>932</v>
      </c>
      <c r="G463" s="85">
        <v>165.95</v>
      </c>
      <c r="H463" s="85"/>
      <c r="I463" s="125">
        <f t="shared" si="13"/>
        <v>165.95</v>
      </c>
      <c r="J463" s="386"/>
      <c r="K463" s="110" t="s">
        <v>1627</v>
      </c>
      <c r="L463" s="375"/>
      <c r="M463" s="374"/>
      <c r="N463" s="374"/>
      <c r="O463" s="374"/>
      <c r="P463" s="374"/>
      <c r="Q463" s="374"/>
      <c r="R463" s="374"/>
      <c r="S463" s="374"/>
      <c r="T463" s="375"/>
    </row>
    <row r="464" spans="1:20" s="8" customFormat="1" ht="22.9" customHeight="1" x14ac:dyDescent="0.35">
      <c r="A464" s="376">
        <v>1737</v>
      </c>
      <c r="B464" s="377" t="s">
        <v>1569</v>
      </c>
      <c r="C464" s="130" t="s">
        <v>946</v>
      </c>
      <c r="D464" s="85" t="s">
        <v>1577</v>
      </c>
      <c r="E464" s="85" t="s">
        <v>1578</v>
      </c>
      <c r="F464" s="130" t="s">
        <v>932</v>
      </c>
      <c r="G464" s="85">
        <v>165.95</v>
      </c>
      <c r="H464" s="85"/>
      <c r="I464" s="125">
        <f t="shared" si="13"/>
        <v>165.95</v>
      </c>
      <c r="J464" s="386"/>
      <c r="K464" s="110" t="s">
        <v>1627</v>
      </c>
      <c r="L464" s="375"/>
      <c r="M464" s="374"/>
      <c r="N464" s="374"/>
      <c r="O464" s="374"/>
      <c r="P464" s="374"/>
      <c r="Q464" s="374"/>
      <c r="R464" s="374"/>
      <c r="S464" s="374"/>
      <c r="T464" s="375"/>
    </row>
    <row r="465" spans="1:20" s="8" customFormat="1" ht="22.9" customHeight="1" x14ac:dyDescent="0.35">
      <c r="A465" s="376">
        <v>1737</v>
      </c>
      <c r="B465" s="377" t="s">
        <v>1570</v>
      </c>
      <c r="C465" s="130" t="s">
        <v>946</v>
      </c>
      <c r="D465" s="85" t="s">
        <v>1577</v>
      </c>
      <c r="E465" s="85" t="s">
        <v>1578</v>
      </c>
      <c r="F465" s="130" t="s">
        <v>932</v>
      </c>
      <c r="G465" s="85">
        <v>167.12</v>
      </c>
      <c r="H465" s="85"/>
      <c r="I465" s="125">
        <f t="shared" si="13"/>
        <v>167.12</v>
      </c>
      <c r="J465" s="386"/>
      <c r="K465" s="110" t="s">
        <v>1627</v>
      </c>
      <c r="L465" s="375"/>
      <c r="M465" s="374"/>
      <c r="N465" s="374"/>
      <c r="O465" s="374"/>
      <c r="P465" s="374"/>
      <c r="Q465" s="374"/>
      <c r="R465" s="374"/>
      <c r="S465" s="374"/>
      <c r="T465" s="375"/>
    </row>
    <row r="466" spans="1:20" s="8" customFormat="1" ht="22.9" customHeight="1" x14ac:dyDescent="0.35">
      <c r="A466" s="376">
        <v>1737</v>
      </c>
      <c r="B466" s="377" t="s">
        <v>1571</v>
      </c>
      <c r="C466" s="130" t="s">
        <v>946</v>
      </c>
      <c r="D466" s="85" t="s">
        <v>1577</v>
      </c>
      <c r="E466" s="85" t="s">
        <v>1578</v>
      </c>
      <c r="F466" s="130" t="s">
        <v>932</v>
      </c>
      <c r="G466" s="85">
        <v>167.12</v>
      </c>
      <c r="H466" s="85"/>
      <c r="I466" s="125">
        <f t="shared" si="13"/>
        <v>167.12</v>
      </c>
      <c r="J466" s="386"/>
      <c r="K466" s="110" t="s">
        <v>1627</v>
      </c>
      <c r="L466" s="375"/>
      <c r="M466" s="374"/>
      <c r="N466" s="374"/>
      <c r="O466" s="374"/>
      <c r="P466" s="374"/>
      <c r="Q466" s="374"/>
      <c r="R466" s="374"/>
      <c r="S466" s="374"/>
      <c r="T466" s="375"/>
    </row>
    <row r="467" spans="1:20" s="8" customFormat="1" ht="22.9" customHeight="1" x14ac:dyDescent="0.35">
      <c r="A467" s="376">
        <v>1737</v>
      </c>
      <c r="B467" s="377" t="s">
        <v>1572</v>
      </c>
      <c r="C467" s="130" t="s">
        <v>946</v>
      </c>
      <c r="D467" s="85" t="s">
        <v>1577</v>
      </c>
      <c r="E467" s="85" t="s">
        <v>1578</v>
      </c>
      <c r="F467" s="130" t="s">
        <v>932</v>
      </c>
      <c r="G467" s="85">
        <v>167.12</v>
      </c>
      <c r="H467" s="85"/>
      <c r="I467" s="125">
        <f t="shared" si="13"/>
        <v>167.12</v>
      </c>
      <c r="J467" s="386"/>
      <c r="K467" s="110" t="s">
        <v>1627</v>
      </c>
      <c r="L467" s="375"/>
      <c r="M467" s="374"/>
      <c r="N467" s="374"/>
      <c r="O467" s="374"/>
      <c r="P467" s="374"/>
      <c r="Q467" s="374"/>
      <c r="R467" s="374"/>
      <c r="S467" s="374"/>
      <c r="T467" s="375"/>
    </row>
    <row r="468" spans="1:20" s="8" customFormat="1" ht="22.9" customHeight="1" x14ac:dyDescent="0.35">
      <c r="A468" s="376">
        <v>1737</v>
      </c>
      <c r="B468" s="377" t="s">
        <v>1573</v>
      </c>
      <c r="C468" s="130" t="s">
        <v>946</v>
      </c>
      <c r="D468" s="85" t="s">
        <v>1409</v>
      </c>
      <c r="E468" s="85" t="s">
        <v>1579</v>
      </c>
      <c r="F468" s="130" t="s">
        <v>932</v>
      </c>
      <c r="G468" s="85">
        <v>168.22</v>
      </c>
      <c r="H468" s="85"/>
      <c r="I468" s="125">
        <f t="shared" si="13"/>
        <v>168.22</v>
      </c>
      <c r="J468" s="386"/>
      <c r="K468" s="110" t="s">
        <v>1627</v>
      </c>
      <c r="L468" s="375"/>
      <c r="M468" s="374"/>
      <c r="N468" s="374"/>
      <c r="O468" s="374"/>
      <c r="P468" s="374"/>
      <c r="Q468" s="374"/>
      <c r="R468" s="374"/>
      <c r="S468" s="374"/>
      <c r="T468" s="375"/>
    </row>
    <row r="469" spans="1:20" s="8" customFormat="1" ht="22.9" customHeight="1" x14ac:dyDescent="0.35">
      <c r="A469" s="376">
        <v>1737</v>
      </c>
      <c r="B469" s="377" t="s">
        <v>1574</v>
      </c>
      <c r="C469" s="130" t="s">
        <v>946</v>
      </c>
      <c r="D469" s="85" t="s">
        <v>1577</v>
      </c>
      <c r="E469" s="85" t="s">
        <v>1578</v>
      </c>
      <c r="F469" s="130" t="s">
        <v>932</v>
      </c>
      <c r="G469" s="85">
        <v>167.12</v>
      </c>
      <c r="H469" s="85"/>
      <c r="I469" s="125">
        <f t="shared" si="13"/>
        <v>167.12</v>
      </c>
      <c r="J469" s="386"/>
      <c r="K469" s="110" t="s">
        <v>1627</v>
      </c>
      <c r="L469" s="375"/>
      <c r="M469" s="374"/>
      <c r="N469" s="374"/>
      <c r="O469" s="374"/>
      <c r="P469" s="374"/>
      <c r="Q469" s="374"/>
      <c r="R469" s="374"/>
      <c r="S469" s="374"/>
      <c r="T469" s="375"/>
    </row>
    <row r="470" spans="1:20" s="8" customFormat="1" ht="22.9" customHeight="1" x14ac:dyDescent="0.35">
      <c r="A470" s="376">
        <v>1737</v>
      </c>
      <c r="B470" s="377" t="s">
        <v>1575</v>
      </c>
      <c r="C470" s="130" t="s">
        <v>946</v>
      </c>
      <c r="D470" s="85" t="s">
        <v>1577</v>
      </c>
      <c r="E470" s="85" t="s">
        <v>1578</v>
      </c>
      <c r="F470" s="130" t="s">
        <v>932</v>
      </c>
      <c r="G470" s="85">
        <v>167.12</v>
      </c>
      <c r="H470" s="85"/>
      <c r="I470" s="125">
        <f t="shared" si="13"/>
        <v>167.12</v>
      </c>
      <c r="J470" s="386"/>
      <c r="K470" s="110" t="s">
        <v>1627</v>
      </c>
      <c r="L470" s="375"/>
      <c r="M470" s="374"/>
      <c r="N470" s="374"/>
      <c r="O470" s="374"/>
      <c r="P470" s="374"/>
      <c r="Q470" s="374"/>
      <c r="R470" s="374"/>
      <c r="S470" s="374"/>
      <c r="T470" s="375"/>
    </row>
    <row r="471" spans="1:20" s="8" customFormat="1" ht="22.9" customHeight="1" x14ac:dyDescent="0.35">
      <c r="A471" s="376">
        <v>1737</v>
      </c>
      <c r="B471" s="377" t="s">
        <v>1576</v>
      </c>
      <c r="C471" s="130" t="s">
        <v>946</v>
      </c>
      <c r="D471" s="85" t="s">
        <v>1577</v>
      </c>
      <c r="E471" s="85" t="s">
        <v>1578</v>
      </c>
      <c r="F471" s="130" t="s">
        <v>932</v>
      </c>
      <c r="G471" s="85">
        <v>167.12</v>
      </c>
      <c r="H471" s="85"/>
      <c r="I471" s="125">
        <f t="shared" si="13"/>
        <v>167.12</v>
      </c>
      <c r="J471" s="381"/>
      <c r="K471" s="110" t="s">
        <v>1627</v>
      </c>
      <c r="L471" s="375"/>
      <c r="M471" s="374"/>
      <c r="N471" s="374"/>
      <c r="O471" s="374"/>
      <c r="P471" s="374"/>
      <c r="Q471" s="374"/>
      <c r="R471" s="374"/>
      <c r="S471" s="374"/>
      <c r="T471" s="375"/>
    </row>
    <row r="472" spans="1:20" s="8" customFormat="1" ht="22.9" customHeight="1" x14ac:dyDescent="0.35">
      <c r="A472" s="376">
        <v>1737</v>
      </c>
      <c r="B472" s="377" t="s">
        <v>1583</v>
      </c>
      <c r="C472" s="130" t="s">
        <v>946</v>
      </c>
      <c r="D472" s="85" t="s">
        <v>1592</v>
      </c>
      <c r="E472" s="85" t="s">
        <v>1593</v>
      </c>
      <c r="F472" s="130" t="s">
        <v>25</v>
      </c>
      <c r="G472" s="378">
        <v>3052.8</v>
      </c>
      <c r="H472" s="85"/>
      <c r="I472" s="125">
        <f t="shared" si="13"/>
        <v>3052.8</v>
      </c>
      <c r="J472" s="386"/>
      <c r="K472" s="110" t="s">
        <v>1627</v>
      </c>
      <c r="L472" s="375"/>
      <c r="M472" s="374"/>
      <c r="N472" s="374"/>
      <c r="O472" s="374"/>
      <c r="P472" s="374"/>
      <c r="Q472" s="374"/>
      <c r="R472" s="374"/>
      <c r="S472" s="374"/>
      <c r="T472" s="375"/>
    </row>
    <row r="473" spans="1:20" s="8" customFormat="1" ht="22.9" customHeight="1" x14ac:dyDescent="0.35">
      <c r="A473" s="376">
        <v>1737</v>
      </c>
      <c r="B473" s="377" t="s">
        <v>1584</v>
      </c>
      <c r="C473" s="130" t="s">
        <v>946</v>
      </c>
      <c r="D473" s="85" t="s">
        <v>1594</v>
      </c>
      <c r="E473" s="85" t="s">
        <v>1595</v>
      </c>
      <c r="F473" s="130" t="s">
        <v>25</v>
      </c>
      <c r="G473" s="378">
        <v>7012.74</v>
      </c>
      <c r="H473" s="85"/>
      <c r="I473" s="125">
        <f t="shared" si="13"/>
        <v>7012.74</v>
      </c>
      <c r="J473" s="386"/>
      <c r="K473" s="110" t="s">
        <v>1627</v>
      </c>
      <c r="L473" s="375"/>
      <c r="M473" s="374"/>
      <c r="N473" s="374"/>
      <c r="O473" s="374"/>
      <c r="P473" s="374"/>
      <c r="Q473" s="374"/>
      <c r="R473" s="374"/>
      <c r="S473" s="374"/>
      <c r="T473" s="375"/>
    </row>
    <row r="474" spans="1:20" s="8" customFormat="1" ht="22.9" customHeight="1" x14ac:dyDescent="0.35">
      <c r="A474" s="376">
        <v>1737</v>
      </c>
      <c r="B474" s="377" t="s">
        <v>1585</v>
      </c>
      <c r="C474" s="130" t="s">
        <v>946</v>
      </c>
      <c r="D474" s="85" t="s">
        <v>1596</v>
      </c>
      <c r="E474" s="85" t="s">
        <v>1597</v>
      </c>
      <c r="F474" s="130" t="s">
        <v>25</v>
      </c>
      <c r="G474" s="378">
        <v>6937.57</v>
      </c>
      <c r="H474" s="85"/>
      <c r="I474" s="125">
        <f t="shared" si="13"/>
        <v>6937.57</v>
      </c>
      <c r="J474" s="386"/>
      <c r="K474" s="110" t="s">
        <v>1627</v>
      </c>
      <c r="L474" s="375"/>
      <c r="M474" s="374"/>
      <c r="N474" s="374"/>
      <c r="O474" s="374"/>
      <c r="P474" s="374"/>
      <c r="Q474" s="374"/>
      <c r="R474" s="374"/>
      <c r="S474" s="374"/>
      <c r="T474" s="375"/>
    </row>
    <row r="475" spans="1:20" s="8" customFormat="1" ht="22.9" customHeight="1" x14ac:dyDescent="0.35">
      <c r="A475" s="376">
        <v>1737</v>
      </c>
      <c r="B475" s="377" t="s">
        <v>1586</v>
      </c>
      <c r="C475" s="130" t="s">
        <v>946</v>
      </c>
      <c r="D475" s="85" t="s">
        <v>1598</v>
      </c>
      <c r="E475" s="85" t="s">
        <v>1599</v>
      </c>
      <c r="F475" s="130" t="s">
        <v>25</v>
      </c>
      <c r="G475" s="378">
        <v>3436.32</v>
      </c>
      <c r="H475" s="85"/>
      <c r="I475" s="125">
        <f t="shared" si="13"/>
        <v>3436.32</v>
      </c>
      <c r="J475" s="386"/>
      <c r="K475" s="110" t="s">
        <v>1627</v>
      </c>
      <c r="L475" s="375"/>
      <c r="M475" s="374"/>
      <c r="N475" s="374"/>
      <c r="O475" s="374"/>
      <c r="P475" s="374"/>
      <c r="Q475" s="374"/>
      <c r="R475" s="374"/>
      <c r="S475" s="374"/>
      <c r="T475" s="375"/>
    </row>
    <row r="476" spans="1:20" s="8" customFormat="1" ht="22.9" customHeight="1" x14ac:dyDescent="0.35">
      <c r="A476" s="376">
        <v>1737</v>
      </c>
      <c r="B476" s="377" t="s">
        <v>1587</v>
      </c>
      <c r="C476" s="130" t="s">
        <v>946</v>
      </c>
      <c r="D476" s="85" t="s">
        <v>1593</v>
      </c>
      <c r="E476" s="85" t="s">
        <v>1600</v>
      </c>
      <c r="F476" s="130" t="s">
        <v>25</v>
      </c>
      <c r="G476" s="378">
        <v>10427.24</v>
      </c>
      <c r="H476" s="85"/>
      <c r="I476" s="125">
        <f t="shared" si="13"/>
        <v>10427.24</v>
      </c>
      <c r="J476" s="386"/>
      <c r="K476" s="110" t="s">
        <v>1627</v>
      </c>
      <c r="L476" s="375"/>
      <c r="M476" s="374"/>
      <c r="N476" s="374"/>
      <c r="O476" s="374"/>
      <c r="P476" s="374"/>
      <c r="Q476" s="374"/>
      <c r="R476" s="374"/>
      <c r="S476" s="374"/>
      <c r="T476" s="375"/>
    </row>
    <row r="477" spans="1:20" s="8" customFormat="1" ht="22.9" customHeight="1" x14ac:dyDescent="0.35">
      <c r="A477" s="376">
        <v>1737</v>
      </c>
      <c r="B477" s="377" t="s">
        <v>1588</v>
      </c>
      <c r="C477" s="130" t="s">
        <v>946</v>
      </c>
      <c r="D477" s="85" t="s">
        <v>1601</v>
      </c>
      <c r="E477" s="85" t="s">
        <v>1602</v>
      </c>
      <c r="F477" s="130" t="s">
        <v>25</v>
      </c>
      <c r="G477" s="378">
        <v>7616.64</v>
      </c>
      <c r="H477" s="85"/>
      <c r="I477" s="125">
        <f t="shared" si="13"/>
        <v>7616.64</v>
      </c>
      <c r="J477" s="386"/>
      <c r="K477" s="110" t="s">
        <v>1627</v>
      </c>
      <c r="L477" s="375"/>
      <c r="M477" s="374"/>
      <c r="N477" s="374"/>
      <c r="O477" s="374"/>
      <c r="P477" s="374"/>
      <c r="Q477" s="374"/>
      <c r="R477" s="374"/>
      <c r="S477" s="374"/>
      <c r="T477" s="375"/>
    </row>
    <row r="478" spans="1:20" s="8" customFormat="1" ht="22.9" customHeight="1" x14ac:dyDescent="0.35">
      <c r="A478" s="376">
        <v>1737</v>
      </c>
      <c r="B478" s="377" t="s">
        <v>1589</v>
      </c>
      <c r="C478" s="130" t="s">
        <v>946</v>
      </c>
      <c r="D478" s="85" t="s">
        <v>1603</v>
      </c>
      <c r="E478" s="85" t="s">
        <v>1604</v>
      </c>
      <c r="F478" s="130" t="s">
        <v>25</v>
      </c>
      <c r="G478" s="378">
        <v>5669.96</v>
      </c>
      <c r="H478" s="85"/>
      <c r="I478" s="125">
        <f t="shared" si="13"/>
        <v>5669.96</v>
      </c>
      <c r="J478" s="386"/>
      <c r="K478" s="110" t="s">
        <v>1627</v>
      </c>
      <c r="L478" s="375"/>
      <c r="M478" s="374"/>
      <c r="N478" s="374"/>
      <c r="O478" s="374"/>
      <c r="P478" s="374"/>
      <c r="Q478" s="374"/>
      <c r="R478" s="374"/>
      <c r="S478" s="374"/>
      <c r="T478" s="375"/>
    </row>
    <row r="479" spans="1:20" s="8" customFormat="1" ht="22.9" customHeight="1" x14ac:dyDescent="0.35">
      <c r="A479" s="376">
        <v>1737</v>
      </c>
      <c r="B479" s="377" t="s">
        <v>1590</v>
      </c>
      <c r="C479" s="130" t="s">
        <v>946</v>
      </c>
      <c r="D479" s="85" t="s">
        <v>1605</v>
      </c>
      <c r="E479" s="85" t="s">
        <v>1050</v>
      </c>
      <c r="F479" s="130" t="s">
        <v>25</v>
      </c>
      <c r="G479" s="378">
        <v>5873.46</v>
      </c>
      <c r="H479" s="378">
        <f>5826.46+2+0.02</f>
        <v>5828.4800000000005</v>
      </c>
      <c r="I479" s="125">
        <f t="shared" si="13"/>
        <v>44.979999999999563</v>
      </c>
      <c r="J479" s="386"/>
      <c r="K479" s="110" t="s">
        <v>1627</v>
      </c>
      <c r="L479" s="375"/>
      <c r="M479" s="374"/>
      <c r="N479" s="374"/>
      <c r="O479" s="374"/>
      <c r="P479" s="374"/>
      <c r="Q479" s="374"/>
      <c r="R479" s="374"/>
      <c r="S479" s="374"/>
      <c r="T479" s="375"/>
    </row>
    <row r="480" spans="1:20" s="8" customFormat="1" ht="22.9" customHeight="1" x14ac:dyDescent="0.35">
      <c r="A480" s="376">
        <v>1737</v>
      </c>
      <c r="B480" s="377" t="s">
        <v>1591</v>
      </c>
      <c r="C480" s="130" t="s">
        <v>946</v>
      </c>
      <c r="D480" s="85" t="s">
        <v>1606</v>
      </c>
      <c r="E480" s="85" t="s">
        <v>1093</v>
      </c>
      <c r="F480" s="130" t="s">
        <v>25</v>
      </c>
      <c r="G480" s="378">
        <v>10073.65</v>
      </c>
      <c r="H480" s="85"/>
      <c r="I480" s="125">
        <f t="shared" si="13"/>
        <v>10073.65</v>
      </c>
      <c r="J480" s="386"/>
      <c r="K480" s="110" t="s">
        <v>1627</v>
      </c>
      <c r="L480" s="375"/>
      <c r="M480" s="374"/>
      <c r="N480" s="374"/>
      <c r="O480" s="374"/>
      <c r="P480" s="374"/>
      <c r="Q480" s="374"/>
      <c r="R480" s="374"/>
      <c r="S480" s="374"/>
      <c r="T480" s="375"/>
    </row>
    <row r="481" spans="1:20" s="8" customFormat="1" ht="22.9" customHeight="1" x14ac:dyDescent="0.35">
      <c r="A481" s="376">
        <v>1737</v>
      </c>
      <c r="B481" s="377" t="s">
        <v>1607</v>
      </c>
      <c r="C481" s="130" t="s">
        <v>946</v>
      </c>
      <c r="D481" s="85" t="s">
        <v>1594</v>
      </c>
      <c r="E481" s="85" t="s">
        <v>1595</v>
      </c>
      <c r="F481" s="130" t="s">
        <v>1151</v>
      </c>
      <c r="G481" s="378">
        <v>4929.54</v>
      </c>
      <c r="H481" s="85">
        <v>1.18</v>
      </c>
      <c r="I481" s="125">
        <f t="shared" si="13"/>
        <v>4928.3599999999997</v>
      </c>
      <c r="J481" s="386"/>
      <c r="K481" s="110" t="s">
        <v>1627</v>
      </c>
      <c r="L481" s="375"/>
      <c r="M481" s="374"/>
      <c r="N481" s="374"/>
      <c r="O481" s="374"/>
      <c r="P481" s="374"/>
      <c r="Q481" s="374"/>
      <c r="R481" s="374"/>
      <c r="S481" s="374"/>
      <c r="T481" s="375"/>
    </row>
    <row r="482" spans="1:20" s="8" customFormat="1" ht="22.9" customHeight="1" x14ac:dyDescent="0.35">
      <c r="A482" s="376">
        <v>1737</v>
      </c>
      <c r="B482" s="377" t="s">
        <v>1608</v>
      </c>
      <c r="C482" s="130" t="s">
        <v>946</v>
      </c>
      <c r="D482" s="85" t="s">
        <v>1596</v>
      </c>
      <c r="E482" s="85" t="s">
        <v>1597</v>
      </c>
      <c r="F482" s="130" t="s">
        <v>1151</v>
      </c>
      <c r="G482" s="378">
        <v>4496.92</v>
      </c>
      <c r="H482" s="85"/>
      <c r="I482" s="125">
        <f t="shared" si="13"/>
        <v>4496.92</v>
      </c>
      <c r="J482" s="386"/>
      <c r="K482" s="110" t="s">
        <v>1627</v>
      </c>
      <c r="L482" s="375"/>
      <c r="M482" s="374"/>
      <c r="N482" s="374"/>
      <c r="O482" s="374"/>
      <c r="P482" s="374"/>
      <c r="Q482" s="374"/>
      <c r="R482" s="374"/>
      <c r="S482" s="374"/>
      <c r="T482" s="375"/>
    </row>
    <row r="483" spans="1:20" s="8" customFormat="1" ht="22.9" customHeight="1" x14ac:dyDescent="0.35">
      <c r="A483" s="376">
        <v>1737</v>
      </c>
      <c r="B483" s="377" t="s">
        <v>1609</v>
      </c>
      <c r="C483" s="130" t="s">
        <v>946</v>
      </c>
      <c r="D483" s="85" t="s">
        <v>1593</v>
      </c>
      <c r="E483" s="85" t="s">
        <v>1600</v>
      </c>
      <c r="F483" s="130" t="s">
        <v>1151</v>
      </c>
      <c r="G483" s="378">
        <v>5202.1099999999997</v>
      </c>
      <c r="H483" s="85"/>
      <c r="I483" s="125">
        <f t="shared" si="13"/>
        <v>5202.1099999999997</v>
      </c>
      <c r="J483" s="386"/>
      <c r="K483" s="110" t="s">
        <v>1627</v>
      </c>
      <c r="L483" s="375"/>
      <c r="M483" s="374"/>
      <c r="N483" s="374"/>
      <c r="O483" s="374"/>
      <c r="P483" s="374"/>
      <c r="Q483" s="374"/>
      <c r="R483" s="374"/>
      <c r="S483" s="374"/>
      <c r="T483" s="375"/>
    </row>
    <row r="484" spans="1:20" s="8" customFormat="1" ht="22.9" customHeight="1" x14ac:dyDescent="0.35">
      <c r="A484" s="376">
        <v>1737</v>
      </c>
      <c r="B484" s="377" t="s">
        <v>1610</v>
      </c>
      <c r="C484" s="130" t="s">
        <v>946</v>
      </c>
      <c r="D484" s="85" t="s">
        <v>1601</v>
      </c>
      <c r="E484" s="85" t="s">
        <v>1602</v>
      </c>
      <c r="F484" s="130" t="s">
        <v>1151</v>
      </c>
      <c r="G484" s="378">
        <v>5631.82</v>
      </c>
      <c r="H484" s="85"/>
      <c r="I484" s="125">
        <f t="shared" si="13"/>
        <v>5631.82</v>
      </c>
      <c r="J484" s="386"/>
      <c r="K484" s="110" t="s">
        <v>1627</v>
      </c>
      <c r="L484" s="375"/>
      <c r="M484" s="374"/>
      <c r="N484" s="374"/>
      <c r="O484" s="374"/>
      <c r="P484" s="374"/>
      <c r="Q484" s="374"/>
      <c r="R484" s="374"/>
      <c r="S484" s="374"/>
      <c r="T484" s="375"/>
    </row>
    <row r="485" spans="1:20" s="8" customFormat="1" ht="22.9" customHeight="1" x14ac:dyDescent="0.35">
      <c r="A485" s="376">
        <v>1737</v>
      </c>
      <c r="B485" s="377" t="s">
        <v>1611</v>
      </c>
      <c r="C485" s="130" t="s">
        <v>946</v>
      </c>
      <c r="D485" s="85" t="s">
        <v>1603</v>
      </c>
      <c r="E485" s="85" t="s">
        <v>1604</v>
      </c>
      <c r="F485" s="130" t="s">
        <v>1151</v>
      </c>
      <c r="G485" s="378">
        <v>4377.6099999999997</v>
      </c>
      <c r="H485" s="85"/>
      <c r="I485" s="125">
        <f t="shared" si="13"/>
        <v>4377.6099999999997</v>
      </c>
      <c r="J485" s="386"/>
      <c r="K485" s="110" t="s">
        <v>1627</v>
      </c>
      <c r="L485" s="375"/>
      <c r="M485" s="374"/>
      <c r="N485" s="374"/>
      <c r="O485" s="374"/>
      <c r="P485" s="374"/>
      <c r="Q485" s="374"/>
      <c r="R485" s="374"/>
      <c r="S485" s="374"/>
      <c r="T485" s="375"/>
    </row>
    <row r="486" spans="1:20" s="8" customFormat="1" ht="22.9" customHeight="1" x14ac:dyDescent="0.35">
      <c r="A486" s="376">
        <v>1737</v>
      </c>
      <c r="B486" s="377" t="s">
        <v>1612</v>
      </c>
      <c r="C486" s="130" t="s">
        <v>946</v>
      </c>
      <c r="D486" s="85" t="s">
        <v>1606</v>
      </c>
      <c r="E486" s="85" t="s">
        <v>1093</v>
      </c>
      <c r="F486" s="130" t="s">
        <v>1151</v>
      </c>
      <c r="G486" s="378">
        <v>5325.3</v>
      </c>
      <c r="H486" s="85"/>
      <c r="I486" s="379">
        <f t="shared" si="13"/>
        <v>5325.3</v>
      </c>
      <c r="J486" s="381"/>
      <c r="K486" s="110" t="s">
        <v>1627</v>
      </c>
      <c r="L486" s="383"/>
      <c r="M486" s="374"/>
      <c r="N486" s="374"/>
      <c r="O486" s="374"/>
      <c r="P486" s="374"/>
      <c r="Q486" s="374"/>
      <c r="R486" s="374"/>
      <c r="S486" s="374"/>
      <c r="T486" s="375"/>
    </row>
    <row r="487" spans="1:20" s="8" customFormat="1" ht="22.9" customHeight="1" x14ac:dyDescent="0.35">
      <c r="A487" s="380"/>
      <c r="B487" s="130"/>
      <c r="C487" s="130" t="s">
        <v>946</v>
      </c>
      <c r="D487" s="130"/>
      <c r="E487" s="130"/>
      <c r="F487" s="130"/>
      <c r="G487" s="21"/>
      <c r="H487" s="131" t="s">
        <v>782</v>
      </c>
      <c r="I487" s="190">
        <f>SUM(I358:I486)</f>
        <v>103835.79000000001</v>
      </c>
      <c r="J487" s="382"/>
      <c r="K487" s="133"/>
      <c r="L487" s="384"/>
      <c r="M487" s="385"/>
      <c r="N487" s="134"/>
      <c r="O487" s="134"/>
      <c r="P487" s="134"/>
      <c r="Q487" s="134"/>
      <c r="R487" s="134"/>
      <c r="S487" s="134"/>
      <c r="T487" s="134"/>
    </row>
    <row r="488" spans="1:20" s="8" customFormat="1" ht="72.599999999999994" customHeight="1" thickBot="1" x14ac:dyDescent="0.4">
      <c r="A488" s="51">
        <v>1821</v>
      </c>
      <c r="B488" s="21"/>
      <c r="C488" s="21" t="s">
        <v>206</v>
      </c>
      <c r="D488" s="21" t="s">
        <v>207</v>
      </c>
      <c r="E488" s="21" t="s">
        <v>137</v>
      </c>
      <c r="F488" s="21" t="s">
        <v>208</v>
      </c>
      <c r="G488" s="22">
        <v>168.6</v>
      </c>
      <c r="H488" s="22"/>
      <c r="I488" s="23">
        <v>168.6</v>
      </c>
      <c r="J488" s="72"/>
      <c r="K488" s="73" t="s">
        <v>812</v>
      </c>
      <c r="L488" s="235" t="s">
        <v>1639</v>
      </c>
      <c r="M488" s="309"/>
    </row>
    <row r="489" spans="1:20" s="8" customFormat="1" ht="22.9" customHeight="1" x14ac:dyDescent="0.35">
      <c r="A489" s="52"/>
      <c r="B489" s="53"/>
      <c r="C489" s="21" t="s">
        <v>206</v>
      </c>
      <c r="D489" s="53"/>
      <c r="E489" s="53"/>
      <c r="F489" s="53"/>
      <c r="G489" s="75"/>
      <c r="H489" s="54" t="s">
        <v>782</v>
      </c>
      <c r="I489" s="190">
        <f>SUM(I488)</f>
        <v>168.6</v>
      </c>
      <c r="J489" s="68"/>
      <c r="K489" s="68"/>
      <c r="L489" s="53"/>
      <c r="M489" s="309"/>
    </row>
    <row r="490" spans="1:20" s="8" customFormat="1" ht="68.45" customHeight="1" thickBot="1" x14ac:dyDescent="0.4">
      <c r="A490" s="51">
        <v>1822</v>
      </c>
      <c r="B490" s="21"/>
      <c r="C490" s="21" t="s">
        <v>209</v>
      </c>
      <c r="D490" s="21" t="s">
        <v>210</v>
      </c>
      <c r="E490" s="21" t="s">
        <v>211</v>
      </c>
      <c r="F490" s="21" t="s">
        <v>208</v>
      </c>
      <c r="G490" s="22">
        <v>246</v>
      </c>
      <c r="H490" s="22"/>
      <c r="I490" s="23">
        <v>246</v>
      </c>
      <c r="J490" s="72"/>
      <c r="K490" s="73" t="s">
        <v>812</v>
      </c>
      <c r="L490" s="236" t="s">
        <v>1640</v>
      </c>
      <c r="M490" s="309"/>
    </row>
    <row r="491" spans="1:20" s="8" customFormat="1" ht="22.9" customHeight="1" x14ac:dyDescent="0.35">
      <c r="A491" s="52"/>
      <c r="B491" s="53"/>
      <c r="C491" s="21" t="s">
        <v>209</v>
      </c>
      <c r="D491" s="53"/>
      <c r="E491" s="53"/>
      <c r="F491" s="53"/>
      <c r="G491" s="75"/>
      <c r="H491" s="54" t="s">
        <v>782</v>
      </c>
      <c r="I491" s="190">
        <f>SUM(I490)</f>
        <v>246</v>
      </c>
      <c r="J491" s="68"/>
      <c r="K491" s="68"/>
      <c r="L491" s="53"/>
      <c r="M491" s="309"/>
    </row>
    <row r="492" spans="1:20" s="8" customFormat="1" ht="22.9" customHeight="1" thickBot="1" x14ac:dyDescent="0.4">
      <c r="A492" s="357">
        <v>1939</v>
      </c>
      <c r="B492" s="14" t="s">
        <v>405</v>
      </c>
      <c r="C492" s="14" t="s">
        <v>406</v>
      </c>
      <c r="D492" s="18">
        <v>42720</v>
      </c>
      <c r="E492" s="18">
        <v>42720</v>
      </c>
      <c r="F492" s="14" t="s">
        <v>244</v>
      </c>
      <c r="G492" s="15">
        <v>165.25</v>
      </c>
      <c r="H492" s="15">
        <v>165.25</v>
      </c>
      <c r="I492" s="16">
        <f>G492-H492</f>
        <v>0</v>
      </c>
      <c r="J492" s="109" t="s">
        <v>265</v>
      </c>
      <c r="K492" s="73" t="s">
        <v>811</v>
      </c>
      <c r="L492" s="463" t="s">
        <v>1689</v>
      </c>
      <c r="M492" s="309"/>
    </row>
    <row r="493" spans="1:20" s="8" customFormat="1" ht="22.9" customHeight="1" thickBot="1" x14ac:dyDescent="0.4">
      <c r="A493" s="357">
        <v>1939</v>
      </c>
      <c r="B493" s="14" t="s">
        <v>407</v>
      </c>
      <c r="C493" s="14" t="s">
        <v>406</v>
      </c>
      <c r="D493" s="18">
        <v>42720</v>
      </c>
      <c r="E493" s="18">
        <v>42720</v>
      </c>
      <c r="F493" s="14" t="s">
        <v>244</v>
      </c>
      <c r="G493" s="15">
        <v>165.25</v>
      </c>
      <c r="H493" s="15">
        <v>165.25</v>
      </c>
      <c r="I493" s="16">
        <f t="shared" ref="I493:I497" si="14">G493-H493</f>
        <v>0</v>
      </c>
      <c r="J493" s="109" t="s">
        <v>265</v>
      </c>
      <c r="K493" s="73" t="s">
        <v>811</v>
      </c>
      <c r="L493" s="466"/>
      <c r="M493" s="309" t="s">
        <v>1706</v>
      </c>
    </row>
    <row r="494" spans="1:20" s="8" customFormat="1" ht="22.9" customHeight="1" thickBot="1" x14ac:dyDescent="0.4">
      <c r="A494" s="357">
        <v>1939</v>
      </c>
      <c r="B494" s="14" t="s">
        <v>408</v>
      </c>
      <c r="C494" s="14" t="s">
        <v>406</v>
      </c>
      <c r="D494" s="18">
        <v>42723</v>
      </c>
      <c r="E494" s="18">
        <v>42723</v>
      </c>
      <c r="F494" s="14" t="s">
        <v>244</v>
      </c>
      <c r="G494" s="15">
        <v>173.07</v>
      </c>
      <c r="H494" s="15">
        <v>173.07</v>
      </c>
      <c r="I494" s="16">
        <f t="shared" si="14"/>
        <v>0</v>
      </c>
      <c r="J494" s="109" t="s">
        <v>245</v>
      </c>
      <c r="K494" s="73" t="s">
        <v>811</v>
      </c>
      <c r="L494" s="466"/>
      <c r="M494" s="309" t="s">
        <v>1709</v>
      </c>
    </row>
    <row r="495" spans="1:20" s="8" customFormat="1" ht="22.9" customHeight="1" thickBot="1" x14ac:dyDescent="0.4">
      <c r="A495" s="357">
        <v>1939</v>
      </c>
      <c r="B495" s="14" t="s">
        <v>409</v>
      </c>
      <c r="C495" s="14" t="s">
        <v>406</v>
      </c>
      <c r="D495" s="18">
        <v>42723</v>
      </c>
      <c r="E495" s="18">
        <v>42723</v>
      </c>
      <c r="F495" s="14" t="s">
        <v>244</v>
      </c>
      <c r="G495" s="15">
        <v>173.07</v>
      </c>
      <c r="H495" s="15">
        <v>173.07</v>
      </c>
      <c r="I495" s="16">
        <f t="shared" si="14"/>
        <v>0</v>
      </c>
      <c r="J495" s="109" t="s">
        <v>245</v>
      </c>
      <c r="K495" s="73" t="s">
        <v>811</v>
      </c>
      <c r="L495" s="466"/>
      <c r="M495" s="309"/>
    </row>
    <row r="496" spans="1:20" s="8" customFormat="1" ht="22.9" customHeight="1" thickBot="1" x14ac:dyDescent="0.4">
      <c r="A496" s="357">
        <v>1939</v>
      </c>
      <c r="B496" s="14" t="s">
        <v>410</v>
      </c>
      <c r="C496" s="14" t="s">
        <v>406</v>
      </c>
      <c r="D496" s="18">
        <v>42723</v>
      </c>
      <c r="E496" s="18">
        <v>42723</v>
      </c>
      <c r="F496" s="14" t="s">
        <v>244</v>
      </c>
      <c r="G496" s="15">
        <v>173.07</v>
      </c>
      <c r="H496" s="15">
        <v>173.07</v>
      </c>
      <c r="I496" s="16">
        <f t="shared" si="14"/>
        <v>0</v>
      </c>
      <c r="J496" s="109" t="s">
        <v>245</v>
      </c>
      <c r="K496" s="73" t="s">
        <v>811</v>
      </c>
      <c r="L496" s="466"/>
      <c r="M496" s="309"/>
    </row>
    <row r="497" spans="1:13" s="8" customFormat="1" ht="22.9" customHeight="1" thickBot="1" x14ac:dyDescent="0.4">
      <c r="A497" s="357">
        <v>1939</v>
      </c>
      <c r="B497" s="14" t="s">
        <v>411</v>
      </c>
      <c r="C497" s="14" t="s">
        <v>406</v>
      </c>
      <c r="D497" s="18">
        <v>42723</v>
      </c>
      <c r="E497" s="18">
        <v>42723</v>
      </c>
      <c r="F497" s="14" t="s">
        <v>244</v>
      </c>
      <c r="G497" s="15">
        <v>173.07</v>
      </c>
      <c r="H497" s="15">
        <f>173.07</f>
        <v>173.07</v>
      </c>
      <c r="I497" s="16">
        <f t="shared" si="14"/>
        <v>0</v>
      </c>
      <c r="J497" s="215" t="s">
        <v>245</v>
      </c>
      <c r="K497" s="73" t="s">
        <v>811</v>
      </c>
      <c r="L497" s="467"/>
      <c r="M497" s="309"/>
    </row>
    <row r="498" spans="1:13" s="8" customFormat="1" ht="22.9" customHeight="1" x14ac:dyDescent="0.35">
      <c r="A498" s="52"/>
      <c r="B498" s="53"/>
      <c r="C498" s="14" t="s">
        <v>406</v>
      </c>
      <c r="D498" s="53"/>
      <c r="E498" s="53"/>
      <c r="F498" s="53"/>
      <c r="G498" s="75"/>
      <c r="H498" s="54" t="s">
        <v>782</v>
      </c>
      <c r="I498" s="194">
        <f>SUM(I492:I497)</f>
        <v>0</v>
      </c>
      <c r="J498" s="68"/>
      <c r="K498" s="68"/>
      <c r="L498" s="471" t="s">
        <v>1690</v>
      </c>
      <c r="M498" s="309"/>
    </row>
    <row r="499" spans="1:13" s="8" customFormat="1" ht="22.9" customHeight="1" thickBot="1" x14ac:dyDescent="0.4">
      <c r="A499" s="358">
        <v>2197</v>
      </c>
      <c r="B499" s="38" t="s">
        <v>412</v>
      </c>
      <c r="C499" s="38" t="s">
        <v>413</v>
      </c>
      <c r="D499" s="39">
        <v>42720</v>
      </c>
      <c r="E499" s="39">
        <v>42720</v>
      </c>
      <c r="F499" s="38" t="s">
        <v>244</v>
      </c>
      <c r="G499" s="40">
        <v>165.25</v>
      </c>
      <c r="H499" s="40"/>
      <c r="I499" s="62">
        <v>165.25</v>
      </c>
      <c r="J499" s="219" t="s">
        <v>245</v>
      </c>
      <c r="K499" s="73" t="s">
        <v>811</v>
      </c>
      <c r="L499" s="472"/>
      <c r="M499" s="309"/>
    </row>
    <row r="500" spans="1:13" s="8" customFormat="1" ht="22.9" customHeight="1" thickBot="1" x14ac:dyDescent="0.4">
      <c r="A500" s="212">
        <v>2197</v>
      </c>
      <c r="B500" s="38" t="s">
        <v>414</v>
      </c>
      <c r="C500" s="38" t="s">
        <v>413</v>
      </c>
      <c r="D500" s="39">
        <v>42720</v>
      </c>
      <c r="E500" s="39">
        <v>42720</v>
      </c>
      <c r="F500" s="38" t="s">
        <v>244</v>
      </c>
      <c r="G500" s="40">
        <v>165.25</v>
      </c>
      <c r="H500" s="40"/>
      <c r="I500" s="62">
        <v>165.25</v>
      </c>
      <c r="J500" s="219" t="s">
        <v>245</v>
      </c>
      <c r="K500" s="73" t="s">
        <v>811</v>
      </c>
      <c r="L500" s="472"/>
      <c r="M500" s="309"/>
    </row>
    <row r="501" spans="1:13" s="8" customFormat="1" ht="22.9" customHeight="1" thickBot="1" x14ac:dyDescent="0.4">
      <c r="A501" s="212">
        <v>2197</v>
      </c>
      <c r="B501" s="38" t="s">
        <v>415</v>
      </c>
      <c r="C501" s="38" t="s">
        <v>413</v>
      </c>
      <c r="D501" s="39">
        <v>42720</v>
      </c>
      <c r="E501" s="39">
        <v>42720</v>
      </c>
      <c r="F501" s="38" t="s">
        <v>244</v>
      </c>
      <c r="G501" s="40">
        <v>165.25</v>
      </c>
      <c r="H501" s="40"/>
      <c r="I501" s="62">
        <v>165.25</v>
      </c>
      <c r="J501" s="219" t="s">
        <v>245</v>
      </c>
      <c r="K501" s="73" t="s">
        <v>811</v>
      </c>
      <c r="L501" s="472"/>
      <c r="M501" s="309"/>
    </row>
    <row r="502" spans="1:13" s="8" customFormat="1" ht="22.9" customHeight="1" thickBot="1" x14ac:dyDescent="0.4">
      <c r="A502" s="212">
        <v>2197</v>
      </c>
      <c r="B502" s="38" t="s">
        <v>416</v>
      </c>
      <c r="C502" s="38" t="s">
        <v>413</v>
      </c>
      <c r="D502" s="39">
        <v>42720</v>
      </c>
      <c r="E502" s="39">
        <v>42720</v>
      </c>
      <c r="F502" s="38" t="s">
        <v>244</v>
      </c>
      <c r="G502" s="40">
        <v>165.25</v>
      </c>
      <c r="H502" s="40"/>
      <c r="I502" s="62">
        <v>165.25</v>
      </c>
      <c r="J502" s="219" t="s">
        <v>245</v>
      </c>
      <c r="K502" s="73" t="s">
        <v>811</v>
      </c>
      <c r="L502" s="472"/>
      <c r="M502" s="309"/>
    </row>
    <row r="503" spans="1:13" s="8" customFormat="1" ht="22.9" customHeight="1" thickBot="1" x14ac:dyDescent="0.4">
      <c r="A503" s="212">
        <v>2197</v>
      </c>
      <c r="B503" s="38" t="s">
        <v>417</v>
      </c>
      <c r="C503" s="38" t="s">
        <v>413</v>
      </c>
      <c r="D503" s="39">
        <v>42720</v>
      </c>
      <c r="E503" s="39">
        <v>42720</v>
      </c>
      <c r="F503" s="38" t="s">
        <v>244</v>
      </c>
      <c r="G503" s="40">
        <v>165.25</v>
      </c>
      <c r="H503" s="40"/>
      <c r="I503" s="62">
        <v>165.25</v>
      </c>
      <c r="J503" s="219" t="s">
        <v>245</v>
      </c>
      <c r="K503" s="73" t="s">
        <v>811</v>
      </c>
      <c r="L503" s="472"/>
      <c r="M503" s="309"/>
    </row>
    <row r="504" spans="1:13" s="8" customFormat="1" ht="22.9" customHeight="1" thickBot="1" x14ac:dyDescent="0.4">
      <c r="A504" s="212">
        <v>2197</v>
      </c>
      <c r="B504" s="38" t="s">
        <v>418</v>
      </c>
      <c r="C504" s="38" t="s">
        <v>413</v>
      </c>
      <c r="D504" s="39">
        <v>42720</v>
      </c>
      <c r="E504" s="39">
        <v>42720</v>
      </c>
      <c r="F504" s="38" t="s">
        <v>244</v>
      </c>
      <c r="G504" s="40">
        <v>165.25</v>
      </c>
      <c r="H504" s="40"/>
      <c r="I504" s="62">
        <v>165.25</v>
      </c>
      <c r="J504" s="219" t="s">
        <v>245</v>
      </c>
      <c r="K504" s="73" t="s">
        <v>811</v>
      </c>
      <c r="L504" s="472"/>
      <c r="M504" s="309"/>
    </row>
    <row r="505" spans="1:13" s="8" customFormat="1" ht="22.9" customHeight="1" thickBot="1" x14ac:dyDescent="0.4">
      <c r="A505" s="212">
        <v>2197</v>
      </c>
      <c r="B505" s="38" t="s">
        <v>419</v>
      </c>
      <c r="C505" s="38" t="s">
        <v>413</v>
      </c>
      <c r="D505" s="39">
        <v>42720</v>
      </c>
      <c r="E505" s="39">
        <v>42720</v>
      </c>
      <c r="F505" s="38" t="s">
        <v>244</v>
      </c>
      <c r="G505" s="40">
        <v>165.25</v>
      </c>
      <c r="H505" s="40"/>
      <c r="I505" s="62">
        <v>165.25</v>
      </c>
      <c r="J505" s="219" t="s">
        <v>245</v>
      </c>
      <c r="K505" s="73" t="s">
        <v>811</v>
      </c>
      <c r="L505" s="472"/>
      <c r="M505" s="309"/>
    </row>
    <row r="506" spans="1:13" s="8" customFormat="1" ht="22.9" customHeight="1" thickBot="1" x14ac:dyDescent="0.4">
      <c r="A506" s="212">
        <v>2197</v>
      </c>
      <c r="B506" s="38" t="s">
        <v>420</v>
      </c>
      <c r="C506" s="38" t="s">
        <v>413</v>
      </c>
      <c r="D506" s="39">
        <v>42723</v>
      </c>
      <c r="E506" s="39">
        <v>42723</v>
      </c>
      <c r="F506" s="38" t="s">
        <v>244</v>
      </c>
      <c r="G506" s="40">
        <v>173.07</v>
      </c>
      <c r="H506" s="40"/>
      <c r="I506" s="62">
        <v>173.07</v>
      </c>
      <c r="J506" s="219" t="s">
        <v>245</v>
      </c>
      <c r="K506" s="73" t="s">
        <v>811</v>
      </c>
      <c r="L506" s="472"/>
      <c r="M506" s="309"/>
    </row>
    <row r="507" spans="1:13" s="8" customFormat="1" ht="22.9" customHeight="1" thickBot="1" x14ac:dyDescent="0.4">
      <c r="A507" s="212">
        <v>2197</v>
      </c>
      <c r="B507" s="38" t="s">
        <v>421</v>
      </c>
      <c r="C507" s="38" t="s">
        <v>413</v>
      </c>
      <c r="D507" s="39">
        <v>42723</v>
      </c>
      <c r="E507" s="39">
        <v>42723</v>
      </c>
      <c r="F507" s="38" t="s">
        <v>244</v>
      </c>
      <c r="G507" s="40">
        <v>173.07</v>
      </c>
      <c r="H507" s="40"/>
      <c r="I507" s="62">
        <v>173.07</v>
      </c>
      <c r="J507" s="219" t="s">
        <v>245</v>
      </c>
      <c r="K507" s="73" t="s">
        <v>811</v>
      </c>
      <c r="L507" s="472"/>
      <c r="M507" s="309"/>
    </row>
    <row r="508" spans="1:13" s="8" customFormat="1" ht="22.9" customHeight="1" thickBot="1" x14ac:dyDescent="0.4">
      <c r="A508" s="212">
        <v>2197</v>
      </c>
      <c r="B508" s="38" t="s">
        <v>422</v>
      </c>
      <c r="C508" s="38" t="s">
        <v>413</v>
      </c>
      <c r="D508" s="39">
        <v>42723</v>
      </c>
      <c r="E508" s="39">
        <v>42723</v>
      </c>
      <c r="F508" s="38" t="s">
        <v>244</v>
      </c>
      <c r="G508" s="40">
        <v>173.07</v>
      </c>
      <c r="H508" s="40"/>
      <c r="I508" s="62">
        <v>173.07</v>
      </c>
      <c r="J508" s="219" t="s">
        <v>245</v>
      </c>
      <c r="K508" s="73" t="s">
        <v>811</v>
      </c>
      <c r="L508" s="472"/>
      <c r="M508" s="309"/>
    </row>
    <row r="509" spans="1:13" s="8" customFormat="1" ht="22.9" customHeight="1" thickBot="1" x14ac:dyDescent="0.4">
      <c r="A509" s="212">
        <v>2197</v>
      </c>
      <c r="B509" s="38" t="s">
        <v>423</v>
      </c>
      <c r="C509" s="38" t="s">
        <v>413</v>
      </c>
      <c r="D509" s="39">
        <v>42723</v>
      </c>
      <c r="E509" s="39">
        <v>42723</v>
      </c>
      <c r="F509" s="38" t="s">
        <v>244</v>
      </c>
      <c r="G509" s="40">
        <v>173.07</v>
      </c>
      <c r="H509" s="40"/>
      <c r="I509" s="62">
        <v>173.07</v>
      </c>
      <c r="J509" s="219" t="s">
        <v>245</v>
      </c>
      <c r="K509" s="73" t="s">
        <v>811</v>
      </c>
      <c r="L509" s="472"/>
      <c r="M509" s="309"/>
    </row>
    <row r="510" spans="1:13" s="8" customFormat="1" ht="22.9" customHeight="1" thickBot="1" x14ac:dyDescent="0.4">
      <c r="A510" s="212">
        <v>2197</v>
      </c>
      <c r="B510" s="38" t="s">
        <v>424</v>
      </c>
      <c r="C510" s="38" t="s">
        <v>413</v>
      </c>
      <c r="D510" s="39">
        <v>42723</v>
      </c>
      <c r="E510" s="39">
        <v>42723</v>
      </c>
      <c r="F510" s="38" t="s">
        <v>244</v>
      </c>
      <c r="G510" s="40">
        <v>173.07</v>
      </c>
      <c r="H510" s="40"/>
      <c r="I510" s="62">
        <v>173.07</v>
      </c>
      <c r="J510" s="219" t="s">
        <v>245</v>
      </c>
      <c r="K510" s="73" t="s">
        <v>811</v>
      </c>
      <c r="L510" s="472"/>
      <c r="M510" s="309"/>
    </row>
    <row r="511" spans="1:13" s="8" customFormat="1" ht="22.9" customHeight="1" thickBot="1" x14ac:dyDescent="0.4">
      <c r="A511" s="212">
        <v>2197</v>
      </c>
      <c r="B511" s="38" t="s">
        <v>425</v>
      </c>
      <c r="C511" s="38" t="s">
        <v>413</v>
      </c>
      <c r="D511" s="39">
        <v>42723</v>
      </c>
      <c r="E511" s="39">
        <v>42723</v>
      </c>
      <c r="F511" s="38" t="s">
        <v>244</v>
      </c>
      <c r="G511" s="40">
        <v>173.07</v>
      </c>
      <c r="H511" s="40"/>
      <c r="I511" s="62">
        <v>173.07</v>
      </c>
      <c r="J511" s="219" t="s">
        <v>245</v>
      </c>
      <c r="K511" s="73" t="s">
        <v>811</v>
      </c>
      <c r="L511" s="472"/>
      <c r="M511" s="309"/>
    </row>
    <row r="512" spans="1:13" s="8" customFormat="1" ht="22.9" customHeight="1" thickBot="1" x14ac:dyDescent="0.4">
      <c r="A512" s="212">
        <v>2197</v>
      </c>
      <c r="B512" s="38" t="s">
        <v>426</v>
      </c>
      <c r="C512" s="38" t="s">
        <v>413</v>
      </c>
      <c r="D512" s="39">
        <v>42723</v>
      </c>
      <c r="E512" s="39">
        <v>42723</v>
      </c>
      <c r="F512" s="38" t="s">
        <v>244</v>
      </c>
      <c r="G512" s="40">
        <v>173.07</v>
      </c>
      <c r="H512" s="40"/>
      <c r="I512" s="62">
        <v>173.07</v>
      </c>
      <c r="J512" s="219" t="s">
        <v>245</v>
      </c>
      <c r="K512" s="73" t="s">
        <v>811</v>
      </c>
      <c r="L512" s="472"/>
      <c r="M512" s="309"/>
    </row>
    <row r="513" spans="1:13" s="8" customFormat="1" ht="22.9" customHeight="1" thickBot="1" x14ac:dyDescent="0.4">
      <c r="A513" s="212">
        <v>2197</v>
      </c>
      <c r="B513" s="38" t="s">
        <v>427</v>
      </c>
      <c r="C513" s="38" t="s">
        <v>413</v>
      </c>
      <c r="D513" s="39">
        <v>42723</v>
      </c>
      <c r="E513" s="39">
        <v>42723</v>
      </c>
      <c r="F513" s="38" t="s">
        <v>244</v>
      </c>
      <c r="G513" s="40">
        <v>173.07</v>
      </c>
      <c r="H513" s="40"/>
      <c r="I513" s="62">
        <v>173.07</v>
      </c>
      <c r="J513" s="219" t="s">
        <v>245</v>
      </c>
      <c r="K513" s="73" t="s">
        <v>811</v>
      </c>
      <c r="L513" s="473"/>
      <c r="M513" s="309"/>
    </row>
    <row r="514" spans="1:13" s="8" customFormat="1" ht="22.9" customHeight="1" thickBot="1" x14ac:dyDescent="0.4">
      <c r="A514" s="212">
        <v>2197</v>
      </c>
      <c r="B514" s="38" t="s">
        <v>428</v>
      </c>
      <c r="C514" s="38" t="s">
        <v>413</v>
      </c>
      <c r="D514" s="39">
        <v>41262</v>
      </c>
      <c r="E514" s="39">
        <v>42723</v>
      </c>
      <c r="F514" s="38" t="s">
        <v>244</v>
      </c>
      <c r="G514" s="40">
        <v>173.07</v>
      </c>
      <c r="H514" s="40"/>
      <c r="I514" s="62">
        <v>173.07</v>
      </c>
      <c r="J514" s="220" t="s">
        <v>245</v>
      </c>
      <c r="K514" s="73" t="s">
        <v>811</v>
      </c>
      <c r="L514" s="90"/>
      <c r="M514" s="309"/>
    </row>
    <row r="515" spans="1:13" s="8" customFormat="1" ht="22.9" customHeight="1" x14ac:dyDescent="0.35">
      <c r="A515" s="19"/>
      <c r="B515" s="53"/>
      <c r="C515" s="38" t="s">
        <v>413</v>
      </c>
      <c r="D515" s="53"/>
      <c r="E515" s="53"/>
      <c r="F515" s="53"/>
      <c r="G515" s="75"/>
      <c r="H515" s="54" t="s">
        <v>782</v>
      </c>
      <c r="I515" s="194">
        <f>SUM(I499:I514)</f>
        <v>2714.38</v>
      </c>
      <c r="J515" s="68"/>
      <c r="K515" s="68"/>
      <c r="L515" s="53"/>
      <c r="M515" s="309"/>
    </row>
    <row r="516" spans="1:13" s="8" customFormat="1" ht="22.9" customHeight="1" thickBot="1" x14ac:dyDescent="0.4">
      <c r="A516" s="199">
        <v>2219</v>
      </c>
      <c r="B516" s="21" t="s">
        <v>488</v>
      </c>
      <c r="C516" s="21" t="s">
        <v>489</v>
      </c>
      <c r="D516" s="21" t="s">
        <v>429</v>
      </c>
      <c r="E516" s="21" t="s">
        <v>430</v>
      </c>
      <c r="F516" s="21" t="s">
        <v>16</v>
      </c>
      <c r="G516" s="22">
        <v>12.07</v>
      </c>
      <c r="H516" s="22"/>
      <c r="I516" s="42">
        <v>12.07</v>
      </c>
      <c r="J516" s="72"/>
      <c r="K516" s="73" t="s">
        <v>813</v>
      </c>
      <c r="L516" s="463" t="s">
        <v>1691</v>
      </c>
      <c r="M516" s="309"/>
    </row>
    <row r="517" spans="1:13" s="8" customFormat="1" ht="22.9" customHeight="1" thickBot="1" x14ac:dyDescent="0.4">
      <c r="A517" s="78">
        <v>2219</v>
      </c>
      <c r="B517" s="21" t="s">
        <v>573</v>
      </c>
      <c r="C517" s="21" t="s">
        <v>489</v>
      </c>
      <c r="D517" s="21" t="s">
        <v>574</v>
      </c>
      <c r="E517" s="21" t="s">
        <v>575</v>
      </c>
      <c r="F517" s="21" t="s">
        <v>177</v>
      </c>
      <c r="G517" s="22">
        <v>3436</v>
      </c>
      <c r="H517" s="22">
        <f>2400+100</f>
        <v>2500</v>
      </c>
      <c r="I517" s="23">
        <f>G517-H517</f>
        <v>936</v>
      </c>
      <c r="J517" s="72"/>
      <c r="K517" s="73" t="s">
        <v>816</v>
      </c>
      <c r="L517" s="466"/>
      <c r="M517" s="309"/>
    </row>
    <row r="518" spans="1:13" s="8" customFormat="1" ht="22.9" customHeight="1" thickBot="1" x14ac:dyDescent="0.4">
      <c r="A518" s="199">
        <v>2219</v>
      </c>
      <c r="B518" s="21" t="s">
        <v>743</v>
      </c>
      <c r="C518" s="21" t="s">
        <v>744</v>
      </c>
      <c r="D518" s="21" t="s">
        <v>745</v>
      </c>
      <c r="E518" s="21" t="s">
        <v>682</v>
      </c>
      <c r="F518" s="21" t="s">
        <v>16</v>
      </c>
      <c r="G518" s="22">
        <v>10.34</v>
      </c>
      <c r="H518" s="22"/>
      <c r="I518" s="23">
        <v>10.34</v>
      </c>
      <c r="J518" s="72"/>
      <c r="K518" s="73" t="s">
        <v>817</v>
      </c>
      <c r="L518" s="467"/>
      <c r="M518" s="309"/>
    </row>
    <row r="519" spans="1:13" s="8" customFormat="1" ht="22.9" customHeight="1" x14ac:dyDescent="0.35">
      <c r="A519" s="19"/>
      <c r="B519" s="53"/>
      <c r="C519" s="21" t="s">
        <v>744</v>
      </c>
      <c r="D519" s="53"/>
      <c r="E519" s="53"/>
      <c r="F519" s="53"/>
      <c r="G519" s="75"/>
      <c r="H519" s="54" t="s">
        <v>782</v>
      </c>
      <c r="I519" s="190">
        <f>SUM(I516:I518)</f>
        <v>958.41000000000008</v>
      </c>
      <c r="J519" s="68"/>
      <c r="K519" s="68"/>
      <c r="L519" s="53"/>
      <c r="M519" s="309"/>
    </row>
    <row r="520" spans="1:13" s="8" customFormat="1" ht="22.9" customHeight="1" thickBot="1" x14ac:dyDescent="0.4">
      <c r="A520" s="199">
        <v>2293</v>
      </c>
      <c r="B520" s="45" t="s">
        <v>471</v>
      </c>
      <c r="C520" s="35" t="s">
        <v>472</v>
      </c>
      <c r="D520" s="35" t="s">
        <v>473</v>
      </c>
      <c r="E520" s="35" t="s">
        <v>474</v>
      </c>
      <c r="F520" s="34" t="s">
        <v>28</v>
      </c>
      <c r="G520" s="36">
        <v>1286.1600000000001</v>
      </c>
      <c r="H520" s="35"/>
      <c r="I520" s="42">
        <v>1286.1600000000001</v>
      </c>
      <c r="J520" s="68"/>
      <c r="K520" s="73" t="s">
        <v>813</v>
      </c>
      <c r="L520" s="474" t="s">
        <v>1692</v>
      </c>
      <c r="M520" s="309"/>
    </row>
    <row r="521" spans="1:13" s="8" customFormat="1" ht="22.9" customHeight="1" thickBot="1" x14ac:dyDescent="0.4">
      <c r="A521" s="199">
        <v>2293</v>
      </c>
      <c r="B521" s="45" t="s">
        <v>475</v>
      </c>
      <c r="C521" s="35" t="s">
        <v>472</v>
      </c>
      <c r="D521" s="35" t="s">
        <v>476</v>
      </c>
      <c r="E521" s="35" t="s">
        <v>429</v>
      </c>
      <c r="F521" s="34" t="s">
        <v>28</v>
      </c>
      <c r="G521" s="36">
        <v>2572.3200000000002</v>
      </c>
      <c r="H521" s="35"/>
      <c r="I521" s="42">
        <v>2572.3200000000002</v>
      </c>
      <c r="J521" s="68"/>
      <c r="K521" s="73" t="s">
        <v>813</v>
      </c>
      <c r="L521" s="475"/>
      <c r="M521" s="309"/>
    </row>
    <row r="522" spans="1:13" s="8" customFormat="1" ht="22.9" customHeight="1" thickBot="1" x14ac:dyDescent="0.4">
      <c r="A522" s="199">
        <v>2293</v>
      </c>
      <c r="B522" s="46" t="s">
        <v>477</v>
      </c>
      <c r="C522" s="35" t="s">
        <v>472</v>
      </c>
      <c r="D522" s="21" t="s">
        <v>478</v>
      </c>
      <c r="E522" s="21" t="s">
        <v>479</v>
      </c>
      <c r="F522" s="34" t="s">
        <v>28</v>
      </c>
      <c r="G522" s="22">
        <v>2572.3200000000002</v>
      </c>
      <c r="H522" s="22"/>
      <c r="I522" s="42">
        <v>2572.3200000000002</v>
      </c>
      <c r="J522" s="68"/>
      <c r="K522" s="73" t="s">
        <v>813</v>
      </c>
      <c r="L522" s="475"/>
      <c r="M522" s="309"/>
    </row>
    <row r="523" spans="1:13" s="8" customFormat="1" ht="22.9" customHeight="1" thickBot="1" x14ac:dyDescent="0.4">
      <c r="A523" s="199">
        <v>2293</v>
      </c>
      <c r="B523" s="46" t="s">
        <v>480</v>
      </c>
      <c r="C523" s="35" t="s">
        <v>472</v>
      </c>
      <c r="D523" s="21" t="s">
        <v>481</v>
      </c>
      <c r="E523" s="21" t="s">
        <v>482</v>
      </c>
      <c r="F523" s="34" t="s">
        <v>28</v>
      </c>
      <c r="G523" s="22">
        <v>1962.96</v>
      </c>
      <c r="H523" s="22"/>
      <c r="I523" s="42">
        <v>1962.96</v>
      </c>
      <c r="J523" s="72"/>
      <c r="K523" s="73" t="s">
        <v>813</v>
      </c>
      <c r="L523" s="476"/>
      <c r="M523" s="309"/>
    </row>
    <row r="524" spans="1:13" s="8" customFormat="1" ht="22.9" customHeight="1" x14ac:dyDescent="0.35">
      <c r="A524" s="19"/>
      <c r="B524" s="53"/>
      <c r="C524" s="35" t="s">
        <v>472</v>
      </c>
      <c r="D524" s="53"/>
      <c r="E524" s="53"/>
      <c r="F524" s="53"/>
      <c r="G524" s="75"/>
      <c r="H524" s="54" t="s">
        <v>782</v>
      </c>
      <c r="I524" s="190">
        <f>SUM(I520:I523)</f>
        <v>8393.760000000002</v>
      </c>
      <c r="J524" s="68"/>
      <c r="K524" s="68"/>
      <c r="L524" s="53"/>
      <c r="M524" s="309"/>
    </row>
    <row r="525" spans="1:13" s="8" customFormat="1" ht="22.9" customHeight="1" thickBot="1" x14ac:dyDescent="0.4">
      <c r="A525" s="78">
        <v>2311</v>
      </c>
      <c r="B525" s="21" t="s">
        <v>794</v>
      </c>
      <c r="C525" s="21" t="s">
        <v>545</v>
      </c>
      <c r="D525" s="21" t="s">
        <v>515</v>
      </c>
      <c r="E525" s="21" t="s">
        <v>546</v>
      </c>
      <c r="F525" s="21" t="s">
        <v>25</v>
      </c>
      <c r="G525" s="22">
        <v>2025.12</v>
      </c>
      <c r="H525" s="22"/>
      <c r="I525" s="23">
        <v>2025.12</v>
      </c>
      <c r="J525" s="72"/>
      <c r="K525" s="73" t="s">
        <v>816</v>
      </c>
      <c r="L525" s="410" t="s">
        <v>1693</v>
      </c>
      <c r="M525" s="309"/>
    </row>
    <row r="526" spans="1:13" s="8" customFormat="1" ht="22.9" customHeight="1" x14ac:dyDescent="0.35">
      <c r="A526" s="19"/>
      <c r="B526" s="53"/>
      <c r="C526" s="21" t="s">
        <v>545</v>
      </c>
      <c r="D526" s="53"/>
      <c r="E526" s="53"/>
      <c r="F526" s="53"/>
      <c r="G526" s="75"/>
      <c r="H526" s="54" t="s">
        <v>782</v>
      </c>
      <c r="I526" s="190">
        <f>SUM(I525:I525)</f>
        <v>2025.12</v>
      </c>
      <c r="J526" s="68"/>
      <c r="K526" s="68"/>
      <c r="L526" s="53"/>
      <c r="M526" s="309"/>
    </row>
    <row r="527" spans="1:13" s="8" customFormat="1" ht="22.9" customHeight="1" thickBot="1" x14ac:dyDescent="0.4">
      <c r="A527" s="78">
        <v>2312</v>
      </c>
      <c r="B527" s="21" t="s">
        <v>547</v>
      </c>
      <c r="C527" s="21" t="s">
        <v>548</v>
      </c>
      <c r="D527" s="21" t="s">
        <v>549</v>
      </c>
      <c r="E527" s="21" t="s">
        <v>550</v>
      </c>
      <c r="F527" s="21" t="s">
        <v>9</v>
      </c>
      <c r="G527" s="22">
        <v>130.5</v>
      </c>
      <c r="H527" s="22"/>
      <c r="I527" s="23">
        <f>G527-H527</f>
        <v>130.5</v>
      </c>
      <c r="J527" s="68"/>
      <c r="K527" s="73" t="s">
        <v>816</v>
      </c>
      <c r="L527" s="463" t="s">
        <v>1136</v>
      </c>
      <c r="M527" s="309" t="s">
        <v>1663</v>
      </c>
    </row>
    <row r="528" spans="1:13" s="8" customFormat="1" ht="22.9" customHeight="1" thickBot="1" x14ac:dyDescent="0.4">
      <c r="A528" s="78">
        <v>2312</v>
      </c>
      <c r="B528" s="21" t="s">
        <v>551</v>
      </c>
      <c r="C528" s="21" t="s">
        <v>548</v>
      </c>
      <c r="D528" s="21" t="s">
        <v>552</v>
      </c>
      <c r="E528" s="21" t="s">
        <v>553</v>
      </c>
      <c r="F528" s="21" t="s">
        <v>28</v>
      </c>
      <c r="G528" s="22">
        <v>998.16</v>
      </c>
      <c r="H528" s="22">
        <f>201.67+170+0.32+85+77.32+85+170</f>
        <v>789.31</v>
      </c>
      <c r="I528" s="23">
        <f>G528-H528</f>
        <v>208.85000000000002</v>
      </c>
      <c r="J528" s="68"/>
      <c r="K528" s="73" t="s">
        <v>816</v>
      </c>
      <c r="L528" s="466"/>
      <c r="M528" s="309" t="s">
        <v>1674</v>
      </c>
    </row>
    <row r="529" spans="1:13" s="8" customFormat="1" ht="22.9" customHeight="1" thickBot="1" x14ac:dyDescent="0.4">
      <c r="A529" s="78">
        <v>2312</v>
      </c>
      <c r="B529" s="21" t="s">
        <v>554</v>
      </c>
      <c r="C529" s="21" t="s">
        <v>548</v>
      </c>
      <c r="D529" s="21" t="s">
        <v>555</v>
      </c>
      <c r="E529" s="21" t="s">
        <v>556</v>
      </c>
      <c r="F529" s="21" t="s">
        <v>28</v>
      </c>
      <c r="G529" s="22">
        <v>432</v>
      </c>
      <c r="H529" s="22"/>
      <c r="I529" s="23">
        <f t="shared" ref="I529:I530" si="15">G529-H529</f>
        <v>432</v>
      </c>
      <c r="J529" s="68"/>
      <c r="K529" s="73" t="s">
        <v>816</v>
      </c>
      <c r="L529" s="466"/>
      <c r="M529" s="309" t="s">
        <v>1678</v>
      </c>
    </row>
    <row r="530" spans="1:13" s="8" customFormat="1" ht="22.9" customHeight="1" thickBot="1" x14ac:dyDescent="0.4">
      <c r="A530" s="78">
        <v>2312</v>
      </c>
      <c r="B530" s="21" t="s">
        <v>557</v>
      </c>
      <c r="C530" s="21" t="s">
        <v>548</v>
      </c>
      <c r="D530" s="21" t="s">
        <v>549</v>
      </c>
      <c r="E530" s="21" t="s">
        <v>550</v>
      </c>
      <c r="F530" s="21" t="s">
        <v>28</v>
      </c>
      <c r="G530" s="22">
        <v>1286.1600000000001</v>
      </c>
      <c r="H530" s="22"/>
      <c r="I530" s="23">
        <f t="shared" si="15"/>
        <v>1286.1600000000001</v>
      </c>
      <c r="J530" s="72"/>
      <c r="K530" s="73" t="s">
        <v>816</v>
      </c>
      <c r="L530" s="467"/>
      <c r="M530" s="373" t="s">
        <v>1772</v>
      </c>
    </row>
    <row r="531" spans="1:13" s="8" customFormat="1" ht="22.9" customHeight="1" x14ac:dyDescent="0.35">
      <c r="A531" s="19"/>
      <c r="B531" s="53"/>
      <c r="C531" s="21" t="s">
        <v>548</v>
      </c>
      <c r="D531" s="53"/>
      <c r="E531" s="53"/>
      <c r="F531" s="53"/>
      <c r="G531" s="75">
        <f>SUBTOTAL(9,G527:G530)</f>
        <v>2846.8199999999997</v>
      </c>
      <c r="H531" s="54" t="s">
        <v>782</v>
      </c>
      <c r="I531" s="190">
        <f>SUM(I527:I530)</f>
        <v>2057.5100000000002</v>
      </c>
      <c r="J531" s="68"/>
      <c r="K531" s="68"/>
      <c r="L531" s="53"/>
      <c r="M531" s="309"/>
    </row>
    <row r="532" spans="1:13" s="8" customFormat="1" ht="22.9" customHeight="1" thickBot="1" x14ac:dyDescent="0.4">
      <c r="A532" s="199">
        <v>2313</v>
      </c>
      <c r="B532" s="21" t="s">
        <v>746</v>
      </c>
      <c r="C532" s="21" t="s">
        <v>747</v>
      </c>
      <c r="D532" s="21" t="s">
        <v>217</v>
      </c>
      <c r="E532" s="21" t="s">
        <v>218</v>
      </c>
      <c r="F532" s="21" t="s">
        <v>16</v>
      </c>
      <c r="G532" s="22">
        <v>11.06</v>
      </c>
      <c r="H532" s="22"/>
      <c r="I532" s="23">
        <v>11.06</v>
      </c>
      <c r="J532" s="72"/>
      <c r="K532" s="73" t="s">
        <v>817</v>
      </c>
      <c r="L532" s="463" t="s">
        <v>1642</v>
      </c>
      <c r="M532" s="309"/>
    </row>
    <row r="533" spans="1:13" s="8" customFormat="1" ht="22.9" customHeight="1" thickBot="1" x14ac:dyDescent="0.4">
      <c r="A533" s="78">
        <v>2313</v>
      </c>
      <c r="B533" s="21" t="s">
        <v>558</v>
      </c>
      <c r="C533" s="21" t="s">
        <v>747</v>
      </c>
      <c r="D533" s="21" t="s">
        <v>515</v>
      </c>
      <c r="E533" s="21" t="s">
        <v>560</v>
      </c>
      <c r="F533" s="21" t="s">
        <v>25</v>
      </c>
      <c r="G533" s="22">
        <v>1861.44</v>
      </c>
      <c r="H533" s="22"/>
      <c r="I533" s="23">
        <v>1861.44</v>
      </c>
      <c r="J533" s="68"/>
      <c r="K533" s="73" t="s">
        <v>816</v>
      </c>
      <c r="L533" s="466"/>
      <c r="M533" s="309"/>
    </row>
    <row r="534" spans="1:13" s="8" customFormat="1" ht="22.9" customHeight="1" thickBot="1" x14ac:dyDescent="0.4">
      <c r="A534" s="78">
        <v>2313</v>
      </c>
      <c r="B534" s="21" t="s">
        <v>561</v>
      </c>
      <c r="C534" s="21" t="s">
        <v>747</v>
      </c>
      <c r="D534" s="21" t="s">
        <v>562</v>
      </c>
      <c r="E534" s="21" t="s">
        <v>563</v>
      </c>
      <c r="F534" s="21" t="s">
        <v>25</v>
      </c>
      <c r="G534" s="22">
        <v>1459.2</v>
      </c>
      <c r="H534" s="22"/>
      <c r="I534" s="23">
        <v>1459.2</v>
      </c>
      <c r="J534" s="72"/>
      <c r="K534" s="73" t="s">
        <v>816</v>
      </c>
      <c r="L534" s="467"/>
      <c r="M534" s="309"/>
    </row>
    <row r="535" spans="1:13" s="8" customFormat="1" ht="22.9" customHeight="1" x14ac:dyDescent="0.35">
      <c r="A535" s="19"/>
      <c r="B535" s="53"/>
      <c r="C535" s="21" t="s">
        <v>747</v>
      </c>
      <c r="D535" s="53"/>
      <c r="E535" s="53"/>
      <c r="F535" s="53"/>
      <c r="G535" s="75"/>
      <c r="H535" s="54" t="s">
        <v>782</v>
      </c>
      <c r="I535" s="190">
        <f>SUM(I532:I534)</f>
        <v>3331.7</v>
      </c>
      <c r="J535" s="68"/>
      <c r="K535" s="68"/>
      <c r="L535" s="53"/>
      <c r="M535" s="309"/>
    </row>
    <row r="536" spans="1:13" s="8" customFormat="1" ht="22.9" customHeight="1" thickBot="1" x14ac:dyDescent="0.4">
      <c r="A536" s="78">
        <v>2438</v>
      </c>
      <c r="B536" s="21" t="s">
        <v>564</v>
      </c>
      <c r="C536" s="21" t="s">
        <v>565</v>
      </c>
      <c r="D536" s="21" t="s">
        <v>553</v>
      </c>
      <c r="E536" s="21" t="s">
        <v>566</v>
      </c>
      <c r="F536" s="21" t="s">
        <v>9</v>
      </c>
      <c r="G536" s="22">
        <v>130.5</v>
      </c>
      <c r="H536" s="22"/>
      <c r="I536" s="23">
        <v>130.5</v>
      </c>
      <c r="J536" s="68"/>
      <c r="K536" s="73" t="s">
        <v>816</v>
      </c>
      <c r="L536" s="463" t="s">
        <v>1694</v>
      </c>
      <c r="M536" s="309"/>
    </row>
    <row r="537" spans="1:13" s="8" customFormat="1" ht="22.9" customHeight="1" thickBot="1" x14ac:dyDescent="0.4">
      <c r="A537" s="78">
        <v>2438</v>
      </c>
      <c r="B537" s="21" t="s">
        <v>567</v>
      </c>
      <c r="C537" s="21" t="s">
        <v>565</v>
      </c>
      <c r="D537" s="21" t="s">
        <v>553</v>
      </c>
      <c r="E537" s="21" t="s">
        <v>566</v>
      </c>
      <c r="F537" s="21" t="s">
        <v>28</v>
      </c>
      <c r="G537" s="22">
        <v>1094.4000000000001</v>
      </c>
      <c r="H537" s="22"/>
      <c r="I537" s="23">
        <v>1094.4000000000001</v>
      </c>
      <c r="J537" s="68"/>
      <c r="K537" s="73" t="s">
        <v>816</v>
      </c>
      <c r="L537" s="466"/>
      <c r="M537" s="309"/>
    </row>
    <row r="538" spans="1:13" s="8" customFormat="1" ht="22.9" customHeight="1" thickBot="1" x14ac:dyDescent="0.4">
      <c r="A538" s="78">
        <v>2438</v>
      </c>
      <c r="B538" s="21" t="s">
        <v>568</v>
      </c>
      <c r="C538" s="21" t="s">
        <v>565</v>
      </c>
      <c r="D538" s="21" t="s">
        <v>569</v>
      </c>
      <c r="E538" s="21" t="s">
        <v>570</v>
      </c>
      <c r="F538" s="21" t="s">
        <v>28</v>
      </c>
      <c r="G538" s="22">
        <v>1007.28</v>
      </c>
      <c r="H538" s="22"/>
      <c r="I538" s="23">
        <v>1007.28</v>
      </c>
      <c r="J538" s="68"/>
      <c r="K538" s="73" t="s">
        <v>816</v>
      </c>
      <c r="L538" s="466"/>
      <c r="M538" s="309"/>
    </row>
    <row r="539" spans="1:13" s="8" customFormat="1" ht="22.9" customHeight="1" thickBot="1" x14ac:dyDescent="0.4">
      <c r="A539" s="78">
        <v>2438</v>
      </c>
      <c r="B539" s="21" t="s">
        <v>571</v>
      </c>
      <c r="C539" s="21" t="s">
        <v>565</v>
      </c>
      <c r="D539" s="21" t="s">
        <v>566</v>
      </c>
      <c r="E539" s="21" t="s">
        <v>572</v>
      </c>
      <c r="F539" s="21" t="s">
        <v>28</v>
      </c>
      <c r="G539" s="22">
        <v>2448</v>
      </c>
      <c r="H539" s="22"/>
      <c r="I539" s="23">
        <v>2448</v>
      </c>
      <c r="J539" s="72"/>
      <c r="K539" s="73" t="s">
        <v>816</v>
      </c>
      <c r="L539" s="467"/>
      <c r="M539" s="309"/>
    </row>
    <row r="540" spans="1:13" s="8" customFormat="1" ht="22.9" customHeight="1" x14ac:dyDescent="0.35">
      <c r="A540" s="19"/>
      <c r="B540" s="53"/>
      <c r="C540" s="21" t="s">
        <v>565</v>
      </c>
      <c r="D540" s="53"/>
      <c r="E540" s="53"/>
      <c r="F540" s="53"/>
      <c r="G540" s="75"/>
      <c r="H540" s="54" t="s">
        <v>782</v>
      </c>
      <c r="I540" s="190">
        <f>SUM(I536:I539)</f>
        <v>4680.18</v>
      </c>
      <c r="J540" s="68"/>
      <c r="K540" s="68"/>
      <c r="L540" s="53"/>
      <c r="M540" s="309"/>
    </row>
    <row r="541" spans="1:13" s="8" customFormat="1" ht="22.9" customHeight="1" thickBot="1" x14ac:dyDescent="0.4">
      <c r="A541" s="199">
        <v>2580</v>
      </c>
      <c r="B541" s="21" t="s">
        <v>748</v>
      </c>
      <c r="C541" s="21" t="s">
        <v>749</v>
      </c>
      <c r="D541" s="21" t="s">
        <v>750</v>
      </c>
      <c r="E541" s="21" t="s">
        <v>751</v>
      </c>
      <c r="F541" s="21" t="s">
        <v>25</v>
      </c>
      <c r="G541" s="22">
        <v>59.66</v>
      </c>
      <c r="H541" s="22"/>
      <c r="I541" s="23">
        <v>59.66</v>
      </c>
      <c r="J541" s="109"/>
      <c r="K541" s="73" t="s">
        <v>817</v>
      </c>
      <c r="L541" s="468" t="s">
        <v>1695</v>
      </c>
      <c r="M541" s="309"/>
    </row>
    <row r="542" spans="1:13" s="8" customFormat="1" ht="22.9" customHeight="1" thickBot="1" x14ac:dyDescent="0.4">
      <c r="A542" s="199">
        <v>2580</v>
      </c>
      <c r="B542" s="21" t="s">
        <v>752</v>
      </c>
      <c r="C542" s="21" t="s">
        <v>749</v>
      </c>
      <c r="D542" s="21" t="s">
        <v>753</v>
      </c>
      <c r="E542" s="21" t="s">
        <v>738</v>
      </c>
      <c r="F542" s="21" t="s">
        <v>25</v>
      </c>
      <c r="G542" s="22">
        <v>144.05000000000001</v>
      </c>
      <c r="H542" s="22"/>
      <c r="I542" s="23">
        <v>144.05000000000001</v>
      </c>
      <c r="J542" s="68"/>
      <c r="K542" s="73" t="s">
        <v>817</v>
      </c>
      <c r="L542" s="469"/>
      <c r="M542" s="309"/>
    </row>
    <row r="543" spans="1:13" s="8" customFormat="1" ht="22.9" customHeight="1" thickBot="1" x14ac:dyDescent="0.4">
      <c r="A543" s="199">
        <v>2580</v>
      </c>
      <c r="B543" s="21" t="s">
        <v>754</v>
      </c>
      <c r="C543" s="21" t="s">
        <v>749</v>
      </c>
      <c r="D543" s="21" t="s">
        <v>755</v>
      </c>
      <c r="E543" s="21" t="s">
        <v>756</v>
      </c>
      <c r="F543" s="21" t="s">
        <v>25</v>
      </c>
      <c r="G543" s="22">
        <v>387.81</v>
      </c>
      <c r="H543" s="22"/>
      <c r="I543" s="23">
        <v>387.81</v>
      </c>
      <c r="J543" s="68"/>
      <c r="K543" s="73" t="s">
        <v>817</v>
      </c>
      <c r="L543" s="469"/>
      <c r="M543" s="309"/>
    </row>
    <row r="544" spans="1:13" s="8" customFormat="1" ht="22.9" customHeight="1" thickBot="1" x14ac:dyDescent="0.4">
      <c r="A544" s="199">
        <v>2580</v>
      </c>
      <c r="B544" s="21" t="s">
        <v>757</v>
      </c>
      <c r="C544" s="21" t="s">
        <v>749</v>
      </c>
      <c r="D544" s="21" t="s">
        <v>758</v>
      </c>
      <c r="E544" s="21" t="s">
        <v>759</v>
      </c>
      <c r="F544" s="21" t="s">
        <v>25</v>
      </c>
      <c r="G544" s="22">
        <v>273.74</v>
      </c>
      <c r="H544" s="22"/>
      <c r="I544" s="23">
        <v>273.74</v>
      </c>
      <c r="J544" s="68"/>
      <c r="K544" s="73" t="s">
        <v>817</v>
      </c>
      <c r="L544" s="469"/>
      <c r="M544" s="309"/>
    </row>
    <row r="545" spans="1:20" s="8" customFormat="1" ht="22.9" customHeight="1" thickBot="1" x14ac:dyDescent="0.4">
      <c r="A545" s="199">
        <v>2580</v>
      </c>
      <c r="B545" s="21" t="s">
        <v>760</v>
      </c>
      <c r="C545" s="21" t="s">
        <v>749</v>
      </c>
      <c r="D545" s="21" t="s">
        <v>761</v>
      </c>
      <c r="E545" s="21" t="s">
        <v>725</v>
      </c>
      <c r="F545" s="21" t="s">
        <v>25</v>
      </c>
      <c r="G545" s="22">
        <v>59.66</v>
      </c>
      <c r="H545" s="22"/>
      <c r="I545" s="23">
        <v>59.66</v>
      </c>
      <c r="J545" s="68"/>
      <c r="K545" s="73" t="s">
        <v>817</v>
      </c>
      <c r="L545" s="469"/>
      <c r="M545" s="309"/>
    </row>
    <row r="546" spans="1:20" s="8" customFormat="1" ht="22.9" customHeight="1" thickBot="1" x14ac:dyDescent="0.4">
      <c r="A546" s="199">
        <v>2580</v>
      </c>
      <c r="B546" s="21" t="s">
        <v>762</v>
      </c>
      <c r="C546" s="21" t="s">
        <v>749</v>
      </c>
      <c r="D546" s="21" t="s">
        <v>725</v>
      </c>
      <c r="E546" s="21" t="s">
        <v>763</v>
      </c>
      <c r="F546" s="21" t="s">
        <v>25</v>
      </c>
      <c r="G546" s="22">
        <v>295.86</v>
      </c>
      <c r="H546" s="22"/>
      <c r="I546" s="23">
        <v>295.86</v>
      </c>
      <c r="J546" s="68"/>
      <c r="K546" s="73" t="s">
        <v>817</v>
      </c>
      <c r="L546" s="469"/>
      <c r="M546" s="309"/>
    </row>
    <row r="547" spans="1:20" s="8" customFormat="1" ht="22.9" customHeight="1" thickBot="1" x14ac:dyDescent="0.4">
      <c r="A547" s="199">
        <v>2580</v>
      </c>
      <c r="B547" s="21" t="s">
        <v>764</v>
      </c>
      <c r="C547" s="21" t="s">
        <v>749</v>
      </c>
      <c r="D547" s="21" t="s">
        <v>765</v>
      </c>
      <c r="E547" s="21" t="s">
        <v>766</v>
      </c>
      <c r="F547" s="21" t="s">
        <v>9</v>
      </c>
      <c r="G547" s="22">
        <v>71.78</v>
      </c>
      <c r="H547" s="22"/>
      <c r="I547" s="23">
        <v>71.78</v>
      </c>
      <c r="J547" s="68"/>
      <c r="K547" s="73" t="s">
        <v>817</v>
      </c>
      <c r="L547" s="469"/>
      <c r="M547" s="309"/>
    </row>
    <row r="548" spans="1:20" s="8" customFormat="1" ht="22.9" customHeight="1" thickBot="1" x14ac:dyDescent="0.4">
      <c r="A548" s="199">
        <v>2580</v>
      </c>
      <c r="B548" s="21" t="s">
        <v>767</v>
      </c>
      <c r="C548" s="21" t="s">
        <v>749</v>
      </c>
      <c r="D548" s="21" t="s">
        <v>755</v>
      </c>
      <c r="E548" s="21" t="s">
        <v>756</v>
      </c>
      <c r="F548" s="21" t="s">
        <v>9</v>
      </c>
      <c r="G548" s="22">
        <v>135.80000000000001</v>
      </c>
      <c r="H548" s="22"/>
      <c r="I548" s="23">
        <v>135.80000000000001</v>
      </c>
      <c r="J548" s="68"/>
      <c r="K548" s="73" t="s">
        <v>817</v>
      </c>
      <c r="L548" s="469"/>
      <c r="M548" s="309"/>
    </row>
    <row r="549" spans="1:20" s="8" customFormat="1" ht="22.9" customHeight="1" thickBot="1" x14ac:dyDescent="0.4">
      <c r="A549" s="199">
        <v>2580</v>
      </c>
      <c r="B549" s="21" t="s">
        <v>768</v>
      </c>
      <c r="C549" s="21" t="s">
        <v>749</v>
      </c>
      <c r="D549" s="21" t="s">
        <v>769</v>
      </c>
      <c r="E549" s="21" t="s">
        <v>770</v>
      </c>
      <c r="F549" s="21" t="s">
        <v>9</v>
      </c>
      <c r="G549" s="22">
        <v>55.29</v>
      </c>
      <c r="H549" s="22"/>
      <c r="I549" s="23">
        <v>55.29</v>
      </c>
      <c r="J549" s="68"/>
      <c r="K549" s="73" t="s">
        <v>817</v>
      </c>
      <c r="L549" s="469"/>
      <c r="M549" s="309"/>
    </row>
    <row r="550" spans="1:20" s="8" customFormat="1" ht="22.9" customHeight="1" thickBot="1" x14ac:dyDescent="0.4">
      <c r="A550" s="199">
        <v>2580</v>
      </c>
      <c r="B550" s="21" t="s">
        <v>771</v>
      </c>
      <c r="C550" s="21" t="s">
        <v>749</v>
      </c>
      <c r="D550" s="21" t="s">
        <v>766</v>
      </c>
      <c r="E550" s="21" t="s">
        <v>772</v>
      </c>
      <c r="F550" s="21" t="s">
        <v>9</v>
      </c>
      <c r="G550" s="22">
        <v>99.91</v>
      </c>
      <c r="H550" s="22"/>
      <c r="I550" s="23">
        <v>99.91</v>
      </c>
      <c r="J550" s="68"/>
      <c r="K550" s="73" t="s">
        <v>817</v>
      </c>
      <c r="L550" s="469"/>
      <c r="M550" s="309"/>
    </row>
    <row r="551" spans="1:20" s="8" customFormat="1" ht="22.9" customHeight="1" thickBot="1" x14ac:dyDescent="0.4">
      <c r="A551" s="199">
        <v>2580</v>
      </c>
      <c r="B551" s="21" t="s">
        <v>773</v>
      </c>
      <c r="C551" s="21" t="s">
        <v>749</v>
      </c>
      <c r="D551" s="21" t="s">
        <v>758</v>
      </c>
      <c r="E551" s="21" t="s">
        <v>759</v>
      </c>
      <c r="F551" s="21" t="s">
        <v>9</v>
      </c>
      <c r="G551" s="22">
        <v>131.91999999999999</v>
      </c>
      <c r="H551" s="22"/>
      <c r="I551" s="23">
        <v>131.91999999999999</v>
      </c>
      <c r="J551" s="68"/>
      <c r="K551" s="73" t="s">
        <v>817</v>
      </c>
      <c r="L551" s="469"/>
      <c r="M551" s="309"/>
    </row>
    <row r="552" spans="1:20" s="8" customFormat="1" ht="22.9" customHeight="1" thickBot="1" x14ac:dyDescent="0.4">
      <c r="A552" s="199">
        <v>2580</v>
      </c>
      <c r="B552" s="21" t="s">
        <v>774</v>
      </c>
      <c r="C552" s="21" t="s">
        <v>749</v>
      </c>
      <c r="D552" s="21" t="s">
        <v>761</v>
      </c>
      <c r="E552" s="21" t="s">
        <v>725</v>
      </c>
      <c r="F552" s="21" t="s">
        <v>9</v>
      </c>
      <c r="G552" s="22">
        <v>29.1</v>
      </c>
      <c r="H552" s="22"/>
      <c r="I552" s="23">
        <v>29.1</v>
      </c>
      <c r="J552" s="68"/>
      <c r="K552" s="73" t="s">
        <v>817</v>
      </c>
      <c r="L552" s="469"/>
      <c r="M552" s="309"/>
    </row>
    <row r="553" spans="1:20" s="8" customFormat="1" ht="22.9" customHeight="1" thickBot="1" x14ac:dyDescent="0.4">
      <c r="A553" s="199">
        <v>2580</v>
      </c>
      <c r="B553" s="21" t="s">
        <v>775</v>
      </c>
      <c r="C553" s="21" t="s">
        <v>749</v>
      </c>
      <c r="D553" s="21" t="s">
        <v>725</v>
      </c>
      <c r="E553" s="21" t="s">
        <v>763</v>
      </c>
      <c r="F553" s="21" t="s">
        <v>9</v>
      </c>
      <c r="G553" s="22">
        <v>144.53</v>
      </c>
      <c r="H553" s="22"/>
      <c r="I553" s="23">
        <v>144.53</v>
      </c>
      <c r="J553" s="68"/>
      <c r="K553" s="73" t="s">
        <v>817</v>
      </c>
      <c r="L553" s="469"/>
      <c r="M553" s="309"/>
    </row>
    <row r="554" spans="1:20" s="8" customFormat="1" ht="22.9" customHeight="1" thickBot="1" x14ac:dyDescent="0.4">
      <c r="A554" s="199">
        <v>2580</v>
      </c>
      <c r="B554" s="21" t="s">
        <v>776</v>
      </c>
      <c r="C554" s="21" t="s">
        <v>749</v>
      </c>
      <c r="D554" s="21" t="s">
        <v>777</v>
      </c>
      <c r="E554" s="21" t="s">
        <v>778</v>
      </c>
      <c r="F554" s="21" t="s">
        <v>16</v>
      </c>
      <c r="G554" s="22">
        <v>21.58</v>
      </c>
      <c r="H554" s="22"/>
      <c r="I554" s="23">
        <v>21.58</v>
      </c>
      <c r="J554" s="68"/>
      <c r="K554" s="73" t="s">
        <v>817</v>
      </c>
      <c r="L554" s="469"/>
      <c r="M554" s="309"/>
    </row>
    <row r="555" spans="1:20" s="8" customFormat="1" ht="22.9" customHeight="1" thickBot="1" x14ac:dyDescent="0.4">
      <c r="A555" s="199">
        <v>2580</v>
      </c>
      <c r="B555" s="21" t="s">
        <v>779</v>
      </c>
      <c r="C555" s="21" t="s">
        <v>749</v>
      </c>
      <c r="D555" s="21" t="s">
        <v>777</v>
      </c>
      <c r="E555" s="21" t="s">
        <v>778</v>
      </c>
      <c r="F555" s="21" t="s">
        <v>16</v>
      </c>
      <c r="G555" s="22">
        <v>10.68</v>
      </c>
      <c r="H555" s="22"/>
      <c r="I555" s="23">
        <v>10.68</v>
      </c>
      <c r="J555" s="72"/>
      <c r="K555" s="73" t="s">
        <v>817</v>
      </c>
      <c r="L555" s="470"/>
      <c r="M555" s="309"/>
    </row>
    <row r="556" spans="1:20" s="8" customFormat="1" ht="22.9" customHeight="1" x14ac:dyDescent="0.35">
      <c r="A556" s="19"/>
      <c r="B556" s="53"/>
      <c r="C556" s="21" t="s">
        <v>749</v>
      </c>
      <c r="D556" s="53"/>
      <c r="E556" s="53"/>
      <c r="F556" s="53"/>
      <c r="G556" s="75"/>
      <c r="H556" s="54" t="s">
        <v>782</v>
      </c>
      <c r="I556" s="190">
        <f>SUM(I541:I555)</f>
        <v>1921.37</v>
      </c>
      <c r="J556" s="68"/>
      <c r="K556" s="68"/>
      <c r="L556" s="53"/>
      <c r="M556" s="309"/>
    </row>
    <row r="557" spans="1:20" s="8" customFormat="1" ht="22.9" customHeight="1" thickBot="1" x14ac:dyDescent="0.4">
      <c r="A557" s="199">
        <v>3016</v>
      </c>
      <c r="B557" s="21" t="s">
        <v>643</v>
      </c>
      <c r="C557" s="21" t="s">
        <v>644</v>
      </c>
      <c r="D557" s="21" t="s">
        <v>581</v>
      </c>
      <c r="E557" s="21" t="s">
        <v>583</v>
      </c>
      <c r="F557" s="21" t="s">
        <v>25</v>
      </c>
      <c r="G557" s="22">
        <v>648.65</v>
      </c>
      <c r="H557" s="22">
        <f>492.59+156.06</f>
        <v>648.65</v>
      </c>
      <c r="I557" s="23">
        <f>G557-H557</f>
        <v>0</v>
      </c>
      <c r="J557" s="68"/>
      <c r="K557" s="73" t="s">
        <v>814</v>
      </c>
      <c r="L557" s="463" t="s">
        <v>1696</v>
      </c>
      <c r="M557" s="309"/>
    </row>
    <row r="558" spans="1:20" ht="14.45" customHeight="1" thickBot="1" x14ac:dyDescent="0.4">
      <c r="A558" s="199">
        <v>3016</v>
      </c>
      <c r="B558" s="21" t="s">
        <v>645</v>
      </c>
      <c r="C558" s="21" t="s">
        <v>644</v>
      </c>
      <c r="D558" s="21" t="s">
        <v>646</v>
      </c>
      <c r="E558" s="21" t="s">
        <v>647</v>
      </c>
      <c r="F558" s="21" t="s">
        <v>25</v>
      </c>
      <c r="G558" s="22">
        <v>684.05</v>
      </c>
      <c r="H558" s="22">
        <f>521.02-156.06</f>
        <v>364.96</v>
      </c>
      <c r="I558" s="23">
        <f t="shared" ref="I558:I613" si="16">G558-H558</f>
        <v>319.08999999999997</v>
      </c>
      <c r="J558" s="68"/>
      <c r="K558" s="73" t="s">
        <v>814</v>
      </c>
      <c r="L558" s="466"/>
      <c r="M558" s="309"/>
      <c r="N558" s="8"/>
      <c r="O558" s="8"/>
      <c r="P558" s="8"/>
      <c r="Q558" s="8"/>
      <c r="R558" s="8"/>
      <c r="S558" s="8"/>
      <c r="T558" s="8"/>
    </row>
    <row r="559" spans="1:20" ht="14.45" customHeight="1" thickBot="1" x14ac:dyDescent="0.4">
      <c r="A559" s="199">
        <v>3016</v>
      </c>
      <c r="B559" s="21" t="s">
        <v>648</v>
      </c>
      <c r="C559" s="21" t="s">
        <v>644</v>
      </c>
      <c r="D559" s="21" t="s">
        <v>649</v>
      </c>
      <c r="E559" s="21" t="s">
        <v>650</v>
      </c>
      <c r="F559" s="21" t="s">
        <v>25</v>
      </c>
      <c r="G559" s="22">
        <v>929.28</v>
      </c>
      <c r="H559" s="22"/>
      <c r="I559" s="23">
        <f t="shared" si="16"/>
        <v>929.28</v>
      </c>
      <c r="J559" s="68"/>
      <c r="K559" s="73" t="s">
        <v>814</v>
      </c>
      <c r="L559" s="466"/>
      <c r="M559" s="309"/>
      <c r="N559" s="8"/>
      <c r="O559" s="8"/>
      <c r="P559" s="8"/>
      <c r="Q559" s="8"/>
      <c r="R559" s="8"/>
      <c r="S559" s="8"/>
      <c r="T559" s="8"/>
    </row>
    <row r="560" spans="1:20" ht="22.15" customHeight="1" thickBot="1" x14ac:dyDescent="0.4">
      <c r="A560" s="199">
        <v>3016</v>
      </c>
      <c r="B560" s="21" t="s">
        <v>651</v>
      </c>
      <c r="C560" s="21" t="s">
        <v>644</v>
      </c>
      <c r="D560" s="21" t="s">
        <v>650</v>
      </c>
      <c r="E560" s="21" t="s">
        <v>652</v>
      </c>
      <c r="F560" s="21" t="s">
        <v>25</v>
      </c>
      <c r="G560" s="22">
        <v>303.22000000000003</v>
      </c>
      <c r="H560" s="22"/>
      <c r="I560" s="23">
        <f t="shared" si="16"/>
        <v>303.22000000000003</v>
      </c>
      <c r="J560" s="68"/>
      <c r="K560" s="73" t="s">
        <v>814</v>
      </c>
      <c r="L560" s="466"/>
      <c r="M560" s="309"/>
      <c r="N560" s="8"/>
      <c r="O560" s="8"/>
      <c r="P560" s="8"/>
      <c r="Q560" s="8"/>
      <c r="R560" s="8"/>
      <c r="S560" s="8"/>
      <c r="T560" s="8"/>
    </row>
    <row r="561" spans="1:20" ht="14.45" customHeight="1" thickBot="1" x14ac:dyDescent="0.4">
      <c r="A561" s="199">
        <v>3016</v>
      </c>
      <c r="B561" s="21" t="s">
        <v>26</v>
      </c>
      <c r="C561" s="21" t="s">
        <v>644</v>
      </c>
      <c r="D561" s="21" t="s">
        <v>653</v>
      </c>
      <c r="E561" s="21" t="s">
        <v>654</v>
      </c>
      <c r="F561" s="21" t="s">
        <v>25</v>
      </c>
      <c r="G561" s="22">
        <v>610.9</v>
      </c>
      <c r="H561" s="22"/>
      <c r="I561" s="23">
        <f t="shared" si="16"/>
        <v>610.9</v>
      </c>
      <c r="J561" s="68"/>
      <c r="K561" s="73" t="s">
        <v>814</v>
      </c>
      <c r="L561" s="466"/>
      <c r="M561" s="309"/>
      <c r="N561" s="8"/>
      <c r="O561" s="8"/>
      <c r="P561" s="8"/>
      <c r="Q561" s="8"/>
      <c r="R561" s="8"/>
      <c r="S561" s="8"/>
      <c r="T561" s="8"/>
    </row>
    <row r="562" spans="1:20" ht="21.75" thickBot="1" x14ac:dyDescent="0.4">
      <c r="A562" s="199">
        <v>3016</v>
      </c>
      <c r="B562" s="21" t="s">
        <v>655</v>
      </c>
      <c r="C562" s="21" t="s">
        <v>644</v>
      </c>
      <c r="D562" s="21" t="s">
        <v>656</v>
      </c>
      <c r="E562" s="21" t="s">
        <v>657</v>
      </c>
      <c r="F562" s="21" t="s">
        <v>25</v>
      </c>
      <c r="G562" s="22">
        <v>151.71</v>
      </c>
      <c r="H562" s="22"/>
      <c r="I562" s="23">
        <f t="shared" si="16"/>
        <v>151.71</v>
      </c>
      <c r="J562" s="68"/>
      <c r="K562" s="73" t="s">
        <v>814</v>
      </c>
      <c r="L562" s="466"/>
      <c r="M562" s="309"/>
      <c r="N562" s="8"/>
      <c r="O562" s="8"/>
      <c r="P562" s="8"/>
      <c r="Q562" s="8"/>
      <c r="R562" s="8"/>
      <c r="S562" s="8"/>
      <c r="T562" s="8"/>
    </row>
    <row r="563" spans="1:20" ht="21.75" thickBot="1" x14ac:dyDescent="0.4">
      <c r="A563" s="199">
        <v>3016</v>
      </c>
      <c r="B563" s="21" t="s">
        <v>658</v>
      </c>
      <c r="C563" s="21" t="s">
        <v>644</v>
      </c>
      <c r="D563" s="21" t="s">
        <v>659</v>
      </c>
      <c r="E563" s="21" t="s">
        <v>641</v>
      </c>
      <c r="F563" s="21" t="s">
        <v>25</v>
      </c>
      <c r="G563" s="22">
        <v>1053.23</v>
      </c>
      <c r="H563" s="22"/>
      <c r="I563" s="23">
        <f t="shared" si="16"/>
        <v>1053.23</v>
      </c>
      <c r="J563" s="68"/>
      <c r="K563" s="73" t="s">
        <v>814</v>
      </c>
      <c r="L563" s="466"/>
      <c r="M563" s="309"/>
      <c r="N563" s="8"/>
      <c r="O563" s="8"/>
      <c r="P563" s="8"/>
      <c r="Q563" s="8"/>
      <c r="R563" s="8"/>
      <c r="S563" s="8"/>
      <c r="T563" s="8"/>
    </row>
    <row r="564" spans="1:20" ht="21.75" thickBot="1" x14ac:dyDescent="0.4">
      <c r="A564" s="199">
        <v>3016</v>
      </c>
      <c r="B564" s="21" t="s">
        <v>660</v>
      </c>
      <c r="C564" s="21" t="s">
        <v>644</v>
      </c>
      <c r="D564" s="21" t="s">
        <v>641</v>
      </c>
      <c r="E564" s="21" t="s">
        <v>661</v>
      </c>
      <c r="F564" s="21" t="s">
        <v>25</v>
      </c>
      <c r="G564" s="22">
        <v>759.23</v>
      </c>
      <c r="H564" s="22"/>
      <c r="I564" s="23">
        <f t="shared" si="16"/>
        <v>759.23</v>
      </c>
      <c r="J564" s="68"/>
      <c r="K564" s="73" t="s">
        <v>814</v>
      </c>
      <c r="L564" s="466"/>
      <c r="M564" s="309"/>
      <c r="N564" s="8"/>
      <c r="O564" s="8"/>
      <c r="P564" s="8"/>
      <c r="Q564" s="8"/>
      <c r="R564" s="8"/>
      <c r="S564" s="8"/>
      <c r="T564" s="8"/>
    </row>
    <row r="565" spans="1:20" ht="21.75" thickBot="1" x14ac:dyDescent="0.4">
      <c r="A565" s="199">
        <v>3016</v>
      </c>
      <c r="B565" s="21" t="s">
        <v>662</v>
      </c>
      <c r="C565" s="21" t="s">
        <v>644</v>
      </c>
      <c r="D565" s="21" t="s">
        <v>663</v>
      </c>
      <c r="E565" s="21" t="s">
        <v>664</v>
      </c>
      <c r="F565" s="21" t="s">
        <v>25</v>
      </c>
      <c r="G565" s="22">
        <v>1090.77</v>
      </c>
      <c r="H565" s="22"/>
      <c r="I565" s="23">
        <f t="shared" si="16"/>
        <v>1090.77</v>
      </c>
      <c r="J565" s="68"/>
      <c r="K565" s="73" t="s">
        <v>814</v>
      </c>
      <c r="L565" s="466"/>
      <c r="M565" s="309"/>
      <c r="N565" s="8"/>
      <c r="O565" s="8"/>
      <c r="P565" s="8"/>
      <c r="Q565" s="8"/>
      <c r="R565" s="8"/>
      <c r="S565" s="8"/>
      <c r="T565" s="8"/>
    </row>
    <row r="566" spans="1:20" ht="21.75" thickBot="1" x14ac:dyDescent="0.4">
      <c r="A566" s="199">
        <v>3016</v>
      </c>
      <c r="B566" s="21" t="s">
        <v>665</v>
      </c>
      <c r="C566" s="21" t="s">
        <v>644</v>
      </c>
      <c r="D566" s="21" t="s">
        <v>666</v>
      </c>
      <c r="E566" s="21" t="s">
        <v>667</v>
      </c>
      <c r="F566" s="21" t="s">
        <v>25</v>
      </c>
      <c r="G566" s="22">
        <v>585.99</v>
      </c>
      <c r="H566" s="22"/>
      <c r="I566" s="23">
        <f t="shared" si="16"/>
        <v>585.99</v>
      </c>
      <c r="J566" s="68"/>
      <c r="K566" s="73" t="s">
        <v>814</v>
      </c>
      <c r="L566" s="466"/>
      <c r="M566" s="309"/>
      <c r="N566" s="8"/>
      <c r="O566" s="8"/>
      <c r="P566" s="8"/>
      <c r="Q566" s="8"/>
      <c r="R566" s="8"/>
      <c r="S566" s="8"/>
      <c r="T566" s="8"/>
    </row>
    <row r="567" spans="1:20" ht="21.75" thickBot="1" x14ac:dyDescent="0.4">
      <c r="A567" s="199">
        <v>3016</v>
      </c>
      <c r="B567" s="21" t="s">
        <v>668</v>
      </c>
      <c r="C567" s="21" t="s">
        <v>644</v>
      </c>
      <c r="D567" s="21" t="s">
        <v>669</v>
      </c>
      <c r="E567" s="21" t="s">
        <v>642</v>
      </c>
      <c r="F567" s="21" t="s">
        <v>25</v>
      </c>
      <c r="G567" s="22">
        <v>1101.44</v>
      </c>
      <c r="H567" s="22"/>
      <c r="I567" s="23">
        <f t="shared" si="16"/>
        <v>1101.44</v>
      </c>
      <c r="J567" s="68"/>
      <c r="K567" s="73" t="s">
        <v>814</v>
      </c>
      <c r="L567" s="466"/>
      <c r="M567" s="309"/>
      <c r="N567" s="8"/>
      <c r="O567" s="8"/>
      <c r="P567" s="8"/>
      <c r="Q567" s="8"/>
      <c r="R567" s="8"/>
      <c r="S567" s="8"/>
      <c r="T567" s="8"/>
    </row>
    <row r="568" spans="1:20" ht="21.75" thickBot="1" x14ac:dyDescent="0.4">
      <c r="A568" s="199">
        <v>3016</v>
      </c>
      <c r="B568" s="21" t="s">
        <v>670</v>
      </c>
      <c r="C568" s="21" t="s">
        <v>644</v>
      </c>
      <c r="D568" s="21" t="s">
        <v>671</v>
      </c>
      <c r="E568" s="21" t="s">
        <v>672</v>
      </c>
      <c r="F568" s="21" t="s">
        <v>25</v>
      </c>
      <c r="G568" s="22">
        <v>926.84</v>
      </c>
      <c r="H568" s="22"/>
      <c r="I568" s="23">
        <f t="shared" si="16"/>
        <v>926.84</v>
      </c>
      <c r="J568" s="68"/>
      <c r="K568" s="73" t="s">
        <v>814</v>
      </c>
      <c r="L568" s="466"/>
      <c r="M568" s="309"/>
      <c r="N568" s="8"/>
      <c r="O568" s="8"/>
      <c r="P568" s="8"/>
      <c r="Q568" s="8"/>
      <c r="R568" s="8"/>
      <c r="S568" s="8"/>
      <c r="T568" s="8"/>
    </row>
    <row r="569" spans="1:20" ht="21.75" thickBot="1" x14ac:dyDescent="0.4">
      <c r="A569" s="199">
        <v>3016</v>
      </c>
      <c r="B569" s="21" t="s">
        <v>673</v>
      </c>
      <c r="C569" s="21" t="s">
        <v>644</v>
      </c>
      <c r="D569" s="21" t="s">
        <v>674</v>
      </c>
      <c r="E569" s="21" t="s">
        <v>675</v>
      </c>
      <c r="F569" s="21" t="s">
        <v>25</v>
      </c>
      <c r="G569" s="22">
        <v>836.34</v>
      </c>
      <c r="H569" s="22"/>
      <c r="I569" s="23">
        <f t="shared" si="16"/>
        <v>836.34</v>
      </c>
      <c r="J569" s="68"/>
      <c r="K569" s="73" t="s">
        <v>814</v>
      </c>
      <c r="L569" s="466"/>
      <c r="M569" s="309"/>
      <c r="N569" s="8"/>
      <c r="O569" s="8"/>
      <c r="P569" s="8"/>
      <c r="Q569" s="8"/>
      <c r="R569" s="8"/>
      <c r="S569" s="8"/>
      <c r="T569" s="8"/>
    </row>
    <row r="570" spans="1:20" ht="21.75" thickBot="1" x14ac:dyDescent="0.4">
      <c r="A570" s="199">
        <v>3016</v>
      </c>
      <c r="B570" s="21" t="s">
        <v>676</v>
      </c>
      <c r="C570" s="21" t="s">
        <v>644</v>
      </c>
      <c r="D570" s="21" t="s">
        <v>677</v>
      </c>
      <c r="E570" s="21" t="s">
        <v>678</v>
      </c>
      <c r="F570" s="21" t="s">
        <v>25</v>
      </c>
      <c r="G570" s="22">
        <v>1098.05</v>
      </c>
      <c r="H570" s="22"/>
      <c r="I570" s="23">
        <f t="shared" si="16"/>
        <v>1098.05</v>
      </c>
      <c r="J570" s="68"/>
      <c r="K570" s="73" t="s">
        <v>814</v>
      </c>
      <c r="L570" s="466"/>
      <c r="M570" s="309"/>
      <c r="N570" s="8"/>
      <c r="O570" s="8"/>
      <c r="P570" s="8"/>
      <c r="Q570" s="8"/>
      <c r="R570" s="8"/>
      <c r="S570" s="8"/>
      <c r="T570" s="8"/>
    </row>
    <row r="571" spans="1:20" ht="21.75" thickBot="1" x14ac:dyDescent="0.4">
      <c r="A571" s="199">
        <v>3016</v>
      </c>
      <c r="B571" s="21" t="s">
        <v>679</v>
      </c>
      <c r="C571" s="21" t="s">
        <v>644</v>
      </c>
      <c r="D571" s="21" t="s">
        <v>675</v>
      </c>
      <c r="E571" s="21" t="s">
        <v>680</v>
      </c>
      <c r="F571" s="21" t="s">
        <v>25</v>
      </c>
      <c r="G571" s="22">
        <v>59.66</v>
      </c>
      <c r="H571" s="22"/>
      <c r="I571" s="23">
        <f t="shared" si="16"/>
        <v>59.66</v>
      </c>
      <c r="J571" s="68"/>
      <c r="K571" s="73" t="s">
        <v>814</v>
      </c>
      <c r="L571" s="466"/>
      <c r="M571" s="309"/>
      <c r="N571" s="8"/>
      <c r="O571" s="8"/>
      <c r="P571" s="8"/>
      <c r="Q571" s="8"/>
      <c r="R571" s="8"/>
      <c r="S571" s="8"/>
      <c r="T571" s="8"/>
    </row>
    <row r="572" spans="1:20" ht="21.75" thickBot="1" x14ac:dyDescent="0.4">
      <c r="A572" s="199">
        <v>3016</v>
      </c>
      <c r="B572" s="21" t="s">
        <v>681</v>
      </c>
      <c r="C572" s="21" t="s">
        <v>644</v>
      </c>
      <c r="D572" s="21" t="s">
        <v>680</v>
      </c>
      <c r="E572" s="21" t="s">
        <v>682</v>
      </c>
      <c r="F572" s="21" t="s">
        <v>25</v>
      </c>
      <c r="G572" s="22">
        <v>877.96</v>
      </c>
      <c r="H572" s="22"/>
      <c r="I572" s="23">
        <f t="shared" si="16"/>
        <v>877.96</v>
      </c>
      <c r="J572" s="68"/>
      <c r="K572" s="73" t="s">
        <v>814</v>
      </c>
      <c r="L572" s="466"/>
      <c r="M572" s="309"/>
      <c r="N572" s="8"/>
      <c r="O572" s="8"/>
      <c r="P572" s="8"/>
      <c r="Q572" s="8"/>
      <c r="R572" s="8"/>
      <c r="S572" s="8"/>
      <c r="T572" s="8"/>
    </row>
    <row r="573" spans="1:20" ht="21.75" thickBot="1" x14ac:dyDescent="0.4">
      <c r="A573" s="199">
        <v>3016</v>
      </c>
      <c r="B573" s="21" t="s">
        <v>683</v>
      </c>
      <c r="C573" s="21" t="s">
        <v>644</v>
      </c>
      <c r="D573" s="21" t="s">
        <v>684</v>
      </c>
      <c r="E573" s="21" t="s">
        <v>685</v>
      </c>
      <c r="F573" s="21" t="s">
        <v>25</v>
      </c>
      <c r="G573" s="22">
        <v>1247.42</v>
      </c>
      <c r="H573" s="22"/>
      <c r="I573" s="23">
        <f t="shared" si="16"/>
        <v>1247.42</v>
      </c>
      <c r="J573" s="68"/>
      <c r="K573" s="73" t="s">
        <v>814</v>
      </c>
      <c r="L573" s="466"/>
      <c r="M573" s="309"/>
      <c r="N573" s="8"/>
      <c r="O573" s="8"/>
      <c r="P573" s="8"/>
      <c r="Q573" s="8"/>
      <c r="R573" s="8"/>
      <c r="S573" s="8"/>
      <c r="T573" s="8"/>
    </row>
    <row r="574" spans="1:20" ht="21.75" thickBot="1" x14ac:dyDescent="0.4">
      <c r="A574" s="199">
        <v>3016</v>
      </c>
      <c r="B574" s="21" t="s">
        <v>686</v>
      </c>
      <c r="C574" s="21" t="s">
        <v>644</v>
      </c>
      <c r="D574" s="21" t="s">
        <v>687</v>
      </c>
      <c r="E574" s="21" t="s">
        <v>628</v>
      </c>
      <c r="F574" s="21" t="s">
        <v>25</v>
      </c>
      <c r="G574" s="22">
        <v>1158.97</v>
      </c>
      <c r="H574" s="22"/>
      <c r="I574" s="23">
        <f t="shared" si="16"/>
        <v>1158.97</v>
      </c>
      <c r="J574" s="68"/>
      <c r="K574" s="73" t="s">
        <v>814</v>
      </c>
      <c r="L574" s="466"/>
      <c r="M574" s="309"/>
      <c r="N574" s="8"/>
      <c r="O574" s="8"/>
      <c r="P574" s="8"/>
      <c r="Q574" s="8"/>
      <c r="R574" s="8"/>
      <c r="S574" s="8"/>
      <c r="T574" s="8"/>
    </row>
    <row r="575" spans="1:20" ht="21.75" thickBot="1" x14ac:dyDescent="0.4">
      <c r="A575" s="199">
        <v>3016</v>
      </c>
      <c r="B575" s="21" t="s">
        <v>688</v>
      </c>
      <c r="C575" s="21" t="s">
        <v>644</v>
      </c>
      <c r="D575" s="21" t="s">
        <v>689</v>
      </c>
      <c r="E575" s="21" t="s">
        <v>690</v>
      </c>
      <c r="F575" s="21" t="s">
        <v>25</v>
      </c>
      <c r="G575" s="22">
        <v>524.97</v>
      </c>
      <c r="H575" s="22"/>
      <c r="I575" s="23">
        <f t="shared" si="16"/>
        <v>524.97</v>
      </c>
      <c r="J575" s="68"/>
      <c r="K575" s="73" t="s">
        <v>814</v>
      </c>
      <c r="L575" s="466"/>
      <c r="M575" s="309"/>
      <c r="N575" s="8"/>
      <c r="O575" s="8"/>
      <c r="P575" s="8"/>
      <c r="Q575" s="8"/>
      <c r="R575" s="8"/>
      <c r="S575" s="8"/>
      <c r="T575" s="8"/>
    </row>
    <row r="576" spans="1:20" ht="21.75" thickBot="1" x14ac:dyDescent="0.4">
      <c r="A576" s="199">
        <v>3016</v>
      </c>
      <c r="B576" s="21" t="s">
        <v>691</v>
      </c>
      <c r="C576" s="21" t="s">
        <v>644</v>
      </c>
      <c r="D576" s="21" t="s">
        <v>603</v>
      </c>
      <c r="E576" s="21" t="s">
        <v>604</v>
      </c>
      <c r="F576" s="21" t="s">
        <v>25</v>
      </c>
      <c r="G576" s="22">
        <v>336.5</v>
      </c>
      <c r="H576" s="22"/>
      <c r="I576" s="23">
        <f t="shared" si="16"/>
        <v>336.5</v>
      </c>
      <c r="J576" s="68"/>
      <c r="K576" s="73" t="s">
        <v>814</v>
      </c>
      <c r="L576" s="466"/>
      <c r="M576" s="309"/>
      <c r="N576" s="8"/>
      <c r="O576" s="8"/>
      <c r="P576" s="8"/>
      <c r="Q576" s="8"/>
      <c r="R576" s="8"/>
      <c r="S576" s="8"/>
      <c r="T576" s="8"/>
    </row>
    <row r="577" spans="1:20" ht="21.75" thickBot="1" x14ac:dyDescent="0.4">
      <c r="A577" s="199">
        <v>3016</v>
      </c>
      <c r="B577" s="21" t="s">
        <v>692</v>
      </c>
      <c r="C577" s="21" t="s">
        <v>644</v>
      </c>
      <c r="D577" s="21" t="s">
        <v>690</v>
      </c>
      <c r="E577" s="21" t="s">
        <v>693</v>
      </c>
      <c r="F577" s="21" t="s">
        <v>25</v>
      </c>
      <c r="G577" s="22">
        <v>1675.78</v>
      </c>
      <c r="H577" s="22"/>
      <c r="I577" s="23">
        <f t="shared" si="16"/>
        <v>1675.78</v>
      </c>
      <c r="J577" s="68"/>
      <c r="K577" s="73" t="s">
        <v>814</v>
      </c>
      <c r="L577" s="466"/>
      <c r="M577" s="309"/>
      <c r="N577" s="8"/>
      <c r="O577" s="8"/>
      <c r="P577" s="8"/>
      <c r="Q577" s="8"/>
      <c r="R577" s="8"/>
      <c r="S577" s="8"/>
      <c r="T577" s="8"/>
    </row>
    <row r="578" spans="1:20" ht="21.75" thickBot="1" x14ac:dyDescent="0.4">
      <c r="A578" s="199">
        <v>3016</v>
      </c>
      <c r="B578" s="21" t="s">
        <v>694</v>
      </c>
      <c r="C578" s="21" t="s">
        <v>644</v>
      </c>
      <c r="D578" s="21" t="s">
        <v>693</v>
      </c>
      <c r="E578" s="21" t="s">
        <v>609</v>
      </c>
      <c r="F578" s="21" t="s">
        <v>25</v>
      </c>
      <c r="G578" s="22">
        <v>1135.78</v>
      </c>
      <c r="H578" s="22"/>
      <c r="I578" s="23">
        <f t="shared" si="16"/>
        <v>1135.78</v>
      </c>
      <c r="J578" s="68"/>
      <c r="K578" s="73" t="s">
        <v>814</v>
      </c>
      <c r="L578" s="466"/>
      <c r="M578" s="309"/>
      <c r="N578" s="8"/>
      <c r="O578" s="8"/>
      <c r="P578" s="8"/>
      <c r="Q578" s="8"/>
      <c r="R578" s="8"/>
      <c r="S578" s="8"/>
      <c r="T578" s="8"/>
    </row>
    <row r="579" spans="1:20" ht="21.75" thickBot="1" x14ac:dyDescent="0.4">
      <c r="A579" s="199">
        <v>3016</v>
      </c>
      <c r="B579" s="21" t="s">
        <v>695</v>
      </c>
      <c r="C579" s="21" t="s">
        <v>644</v>
      </c>
      <c r="D579" s="21" t="s">
        <v>696</v>
      </c>
      <c r="E579" s="21" t="s">
        <v>697</v>
      </c>
      <c r="F579" s="21" t="s">
        <v>25</v>
      </c>
      <c r="G579" s="22">
        <v>2045.55</v>
      </c>
      <c r="H579" s="22"/>
      <c r="I579" s="23">
        <f t="shared" si="16"/>
        <v>2045.55</v>
      </c>
      <c r="J579" s="68"/>
      <c r="K579" s="73" t="s">
        <v>814</v>
      </c>
      <c r="L579" s="466"/>
      <c r="M579" s="309"/>
      <c r="N579" s="8"/>
      <c r="O579" s="8"/>
      <c r="P579" s="8"/>
      <c r="Q579" s="8"/>
      <c r="R579" s="8"/>
      <c r="S579" s="8"/>
      <c r="T579" s="8"/>
    </row>
    <row r="580" spans="1:20" ht="21.75" thickBot="1" x14ac:dyDescent="0.4">
      <c r="A580" s="199">
        <v>3016</v>
      </c>
      <c r="B580" s="21" t="s">
        <v>698</v>
      </c>
      <c r="C580" s="21" t="s">
        <v>644</v>
      </c>
      <c r="D580" s="21" t="s">
        <v>699</v>
      </c>
      <c r="E580" s="21" t="s">
        <v>700</v>
      </c>
      <c r="F580" s="21" t="s">
        <v>25</v>
      </c>
      <c r="G580" s="22">
        <v>119.31</v>
      </c>
      <c r="H580" s="22"/>
      <c r="I580" s="23">
        <f t="shared" si="16"/>
        <v>119.31</v>
      </c>
      <c r="J580" s="68"/>
      <c r="K580" s="73" t="s">
        <v>814</v>
      </c>
      <c r="L580" s="466"/>
      <c r="M580" s="309"/>
      <c r="N580" s="8"/>
      <c r="O580" s="8"/>
      <c r="P580" s="8"/>
      <c r="Q580" s="8"/>
      <c r="R580" s="8"/>
      <c r="S580" s="8"/>
      <c r="T580" s="8"/>
    </row>
    <row r="581" spans="1:20" ht="21.75" thickBot="1" x14ac:dyDescent="0.4">
      <c r="A581" s="199">
        <v>3016</v>
      </c>
      <c r="B581" s="27" t="s">
        <v>701</v>
      </c>
      <c r="C581" s="21" t="s">
        <v>644</v>
      </c>
      <c r="D581" s="27" t="s">
        <v>674</v>
      </c>
      <c r="E581" s="27" t="s">
        <v>675</v>
      </c>
      <c r="F581" s="27" t="s">
        <v>9</v>
      </c>
      <c r="G581" s="29">
        <v>566.48</v>
      </c>
      <c r="H581" s="29">
        <v>151.99</v>
      </c>
      <c r="I581" s="23">
        <f t="shared" si="16"/>
        <v>414.49</v>
      </c>
      <c r="J581" s="68"/>
      <c r="K581" s="73" t="s">
        <v>814</v>
      </c>
      <c r="L581" s="466"/>
      <c r="M581" s="309"/>
      <c r="N581" s="8"/>
      <c r="O581" s="8"/>
      <c r="P581" s="8"/>
      <c r="Q581" s="8"/>
      <c r="R581" s="8"/>
      <c r="S581" s="8"/>
      <c r="T581" s="8"/>
    </row>
    <row r="582" spans="1:20" ht="21.75" thickBot="1" x14ac:dyDescent="0.4">
      <c r="A582" s="199">
        <v>3016</v>
      </c>
      <c r="B582" s="27" t="s">
        <v>795</v>
      </c>
      <c r="C582" s="21" t="s">
        <v>644</v>
      </c>
      <c r="D582" s="27" t="s">
        <v>677</v>
      </c>
      <c r="E582" s="27" t="s">
        <v>678</v>
      </c>
      <c r="F582" s="27" t="s">
        <v>9</v>
      </c>
      <c r="G582" s="29">
        <v>260.93</v>
      </c>
      <c r="H582" s="29"/>
      <c r="I582" s="23">
        <f t="shared" si="16"/>
        <v>260.93</v>
      </c>
      <c r="J582" s="68"/>
      <c r="K582" s="73" t="s">
        <v>814</v>
      </c>
      <c r="L582" s="466"/>
      <c r="M582" s="309"/>
      <c r="N582" s="8"/>
      <c r="O582" s="8"/>
      <c r="P582" s="8"/>
      <c r="Q582" s="8"/>
      <c r="R582" s="8"/>
      <c r="S582" s="8"/>
      <c r="T582" s="8"/>
    </row>
    <row r="583" spans="1:20" ht="21.75" thickBot="1" x14ac:dyDescent="0.4">
      <c r="A583" s="199">
        <v>3016</v>
      </c>
      <c r="B583" s="27" t="s">
        <v>702</v>
      </c>
      <c r="C583" s="21" t="s">
        <v>644</v>
      </c>
      <c r="D583" s="27" t="s">
        <v>680</v>
      </c>
      <c r="E583" s="27" t="s">
        <v>682</v>
      </c>
      <c r="F583" s="27" t="s">
        <v>9</v>
      </c>
      <c r="G583" s="29">
        <v>485</v>
      </c>
      <c r="H583" s="29"/>
      <c r="I583" s="23">
        <f t="shared" si="16"/>
        <v>485</v>
      </c>
      <c r="J583" s="68"/>
      <c r="K583" s="73" t="s">
        <v>814</v>
      </c>
      <c r="L583" s="466"/>
      <c r="M583" s="309"/>
      <c r="N583" s="8"/>
      <c r="O583" s="8"/>
      <c r="P583" s="8"/>
      <c r="Q583" s="8"/>
      <c r="R583" s="8"/>
      <c r="S583" s="8"/>
      <c r="T583" s="8"/>
    </row>
    <row r="584" spans="1:20" ht="21.75" thickBot="1" x14ac:dyDescent="0.4">
      <c r="A584" s="199">
        <v>3016</v>
      </c>
      <c r="B584" s="27" t="s">
        <v>703</v>
      </c>
      <c r="C584" s="21" t="s">
        <v>644</v>
      </c>
      <c r="D584" s="27" t="s">
        <v>675</v>
      </c>
      <c r="E584" s="27" t="s">
        <v>680</v>
      </c>
      <c r="F584" s="27" t="s">
        <v>9</v>
      </c>
      <c r="G584" s="29">
        <v>19.399999999999999</v>
      </c>
      <c r="H584" s="29"/>
      <c r="I584" s="23">
        <f t="shared" si="16"/>
        <v>19.399999999999999</v>
      </c>
      <c r="J584" s="68"/>
      <c r="K584" s="73" t="s">
        <v>814</v>
      </c>
      <c r="L584" s="466"/>
      <c r="M584" s="309"/>
      <c r="N584" s="8"/>
      <c r="O584" s="8"/>
      <c r="P584" s="8"/>
      <c r="Q584" s="8"/>
      <c r="R584" s="8"/>
      <c r="S584" s="8"/>
      <c r="T584" s="8"/>
    </row>
    <row r="585" spans="1:20" ht="21.75" thickBot="1" x14ac:dyDescent="0.4">
      <c r="A585" s="199">
        <v>3016</v>
      </c>
      <c r="B585" s="27" t="s">
        <v>704</v>
      </c>
      <c r="C585" s="21" t="s">
        <v>644</v>
      </c>
      <c r="D585" s="27" t="s">
        <v>684</v>
      </c>
      <c r="E585" s="27" t="s">
        <v>685</v>
      </c>
      <c r="F585" s="27" t="s">
        <v>9</v>
      </c>
      <c r="G585" s="29">
        <v>1081.55</v>
      </c>
      <c r="H585" s="29"/>
      <c r="I585" s="23">
        <f t="shared" si="16"/>
        <v>1081.55</v>
      </c>
      <c r="J585" s="68"/>
      <c r="K585" s="73" t="s">
        <v>814</v>
      </c>
      <c r="L585" s="466"/>
      <c r="M585" s="309"/>
      <c r="N585" s="8"/>
      <c r="O585" s="8"/>
      <c r="P585" s="8"/>
      <c r="Q585" s="8"/>
      <c r="R585" s="8"/>
      <c r="S585" s="8"/>
      <c r="T585" s="8"/>
    </row>
    <row r="586" spans="1:20" ht="21.75" thickBot="1" x14ac:dyDescent="0.4">
      <c r="A586" s="199">
        <v>3016</v>
      </c>
      <c r="B586" s="27" t="s">
        <v>705</v>
      </c>
      <c r="C586" s="21" t="s">
        <v>644</v>
      </c>
      <c r="D586" s="27" t="s">
        <v>687</v>
      </c>
      <c r="E586" s="27" t="s">
        <v>628</v>
      </c>
      <c r="F586" s="27" t="s">
        <v>9</v>
      </c>
      <c r="G586" s="29">
        <v>608.19000000000005</v>
      </c>
      <c r="H586" s="29"/>
      <c r="I586" s="23">
        <f t="shared" si="16"/>
        <v>608.19000000000005</v>
      </c>
      <c r="J586" s="68"/>
      <c r="K586" s="73" t="s">
        <v>814</v>
      </c>
      <c r="L586" s="466"/>
      <c r="M586" s="309"/>
      <c r="N586" s="8"/>
      <c r="O586" s="8"/>
      <c r="P586" s="8"/>
      <c r="Q586" s="8"/>
      <c r="R586" s="8"/>
      <c r="S586" s="8"/>
      <c r="T586" s="8"/>
    </row>
    <row r="587" spans="1:20" ht="21.75" thickBot="1" x14ac:dyDescent="0.4">
      <c r="A587" s="199">
        <v>3016</v>
      </c>
      <c r="B587" s="27" t="s">
        <v>706</v>
      </c>
      <c r="C587" s="21" t="s">
        <v>644</v>
      </c>
      <c r="D587" s="27" t="s">
        <v>689</v>
      </c>
      <c r="E587" s="27" t="s">
        <v>690</v>
      </c>
      <c r="F587" s="27" t="s">
        <v>9</v>
      </c>
      <c r="G587" s="29">
        <v>421.95</v>
      </c>
      <c r="H587" s="29"/>
      <c r="I587" s="23">
        <f t="shared" si="16"/>
        <v>421.95</v>
      </c>
      <c r="J587" s="68"/>
      <c r="K587" s="73" t="s">
        <v>814</v>
      </c>
      <c r="L587" s="466"/>
      <c r="M587" s="309"/>
      <c r="N587" s="8"/>
      <c r="O587" s="8"/>
      <c r="P587" s="8"/>
      <c r="Q587" s="8"/>
      <c r="R587" s="8"/>
      <c r="S587" s="8"/>
      <c r="T587" s="8"/>
    </row>
    <row r="588" spans="1:20" ht="21.75" thickBot="1" x14ac:dyDescent="0.4">
      <c r="A588" s="199">
        <v>3016</v>
      </c>
      <c r="B588" s="27" t="s">
        <v>707</v>
      </c>
      <c r="C588" s="21" t="s">
        <v>644</v>
      </c>
      <c r="D588" s="27" t="s">
        <v>603</v>
      </c>
      <c r="E588" s="27" t="s">
        <v>604</v>
      </c>
      <c r="F588" s="27" t="s">
        <v>9</v>
      </c>
      <c r="G588" s="29">
        <v>101.85</v>
      </c>
      <c r="H588" s="29"/>
      <c r="I588" s="23">
        <f t="shared" si="16"/>
        <v>101.85</v>
      </c>
      <c r="J588" s="68"/>
      <c r="K588" s="73" t="s">
        <v>814</v>
      </c>
      <c r="L588" s="466"/>
      <c r="M588" s="309"/>
      <c r="N588" s="8"/>
      <c r="O588" s="8"/>
      <c r="P588" s="8"/>
      <c r="Q588" s="8"/>
      <c r="R588" s="8"/>
      <c r="S588" s="8"/>
      <c r="T588" s="8"/>
    </row>
    <row r="589" spans="1:20" ht="21.75" thickBot="1" x14ac:dyDescent="0.4">
      <c r="A589" s="199">
        <v>3016</v>
      </c>
      <c r="B589" s="27" t="s">
        <v>708</v>
      </c>
      <c r="C589" s="21" t="s">
        <v>644</v>
      </c>
      <c r="D589" s="27" t="s">
        <v>690</v>
      </c>
      <c r="E589" s="27" t="s">
        <v>693</v>
      </c>
      <c r="F589" s="27" t="s">
        <v>9</v>
      </c>
      <c r="G589" s="29">
        <v>647.96</v>
      </c>
      <c r="H589" s="29"/>
      <c r="I589" s="23">
        <f t="shared" si="16"/>
        <v>647.96</v>
      </c>
      <c r="J589" s="68"/>
      <c r="K589" s="73" t="s">
        <v>814</v>
      </c>
      <c r="L589" s="466"/>
      <c r="M589" s="309"/>
      <c r="N589" s="8"/>
      <c r="O589" s="8"/>
      <c r="P589" s="8"/>
      <c r="Q589" s="8"/>
      <c r="R589" s="8"/>
      <c r="S589" s="8"/>
      <c r="T589" s="8"/>
    </row>
    <row r="590" spans="1:20" ht="21.75" thickBot="1" x14ac:dyDescent="0.4">
      <c r="A590" s="199">
        <v>3016</v>
      </c>
      <c r="B590" s="27" t="s">
        <v>709</v>
      </c>
      <c r="C590" s="21" t="s">
        <v>644</v>
      </c>
      <c r="D590" s="27" t="s">
        <v>693</v>
      </c>
      <c r="E590" s="27" t="s">
        <v>609</v>
      </c>
      <c r="F590" s="27" t="s">
        <v>9</v>
      </c>
      <c r="G590" s="29">
        <v>775.03</v>
      </c>
      <c r="H590" s="29"/>
      <c r="I590" s="23">
        <f t="shared" si="16"/>
        <v>775.03</v>
      </c>
      <c r="J590" s="68"/>
      <c r="K590" s="73" t="s">
        <v>814</v>
      </c>
      <c r="L590" s="466"/>
      <c r="M590" s="309"/>
      <c r="N590" s="8"/>
      <c r="O590" s="8"/>
      <c r="P590" s="8"/>
      <c r="Q590" s="8"/>
      <c r="R590" s="8"/>
      <c r="S590" s="8"/>
      <c r="T590" s="8"/>
    </row>
    <row r="591" spans="1:20" ht="21.75" thickBot="1" x14ac:dyDescent="0.4">
      <c r="A591" s="199">
        <v>3016</v>
      </c>
      <c r="B591" s="27" t="s">
        <v>710</v>
      </c>
      <c r="C591" s="21" t="s">
        <v>644</v>
      </c>
      <c r="D591" s="27" t="s">
        <v>696</v>
      </c>
      <c r="E591" s="27" t="s">
        <v>697</v>
      </c>
      <c r="F591" s="27" t="s">
        <v>9</v>
      </c>
      <c r="G591" s="29">
        <v>771.15</v>
      </c>
      <c r="H591" s="29"/>
      <c r="I591" s="23">
        <f t="shared" si="16"/>
        <v>771.15</v>
      </c>
      <c r="J591" s="68"/>
      <c r="K591" s="73" t="s">
        <v>814</v>
      </c>
      <c r="L591" s="466"/>
      <c r="M591" s="309"/>
      <c r="N591" s="8"/>
      <c r="O591" s="8"/>
      <c r="P591" s="8"/>
      <c r="Q591" s="8"/>
      <c r="R591" s="8"/>
      <c r="S591" s="8"/>
      <c r="T591" s="8"/>
    </row>
    <row r="592" spans="1:20" ht="21.75" thickBot="1" x14ac:dyDescent="0.4">
      <c r="A592" s="199">
        <v>3016</v>
      </c>
      <c r="B592" s="27" t="s">
        <v>711</v>
      </c>
      <c r="C592" s="21" t="s">
        <v>644</v>
      </c>
      <c r="D592" s="27" t="s">
        <v>610</v>
      </c>
      <c r="E592" s="27" t="s">
        <v>948</v>
      </c>
      <c r="F592" s="27" t="s">
        <v>9</v>
      </c>
      <c r="G592" s="29">
        <v>29.1</v>
      </c>
      <c r="H592" s="29"/>
      <c r="I592" s="23">
        <f t="shared" si="16"/>
        <v>29.1</v>
      </c>
      <c r="J592" s="68"/>
      <c r="K592" s="73" t="s">
        <v>814</v>
      </c>
      <c r="L592" s="466"/>
      <c r="M592" s="309"/>
      <c r="N592" s="8"/>
      <c r="O592" s="8"/>
      <c r="P592" s="8"/>
      <c r="Q592" s="8"/>
      <c r="R592" s="8"/>
      <c r="S592" s="8"/>
      <c r="T592" s="8"/>
    </row>
    <row r="593" spans="1:20" ht="21.75" thickBot="1" x14ac:dyDescent="0.4">
      <c r="A593" s="199">
        <v>3016</v>
      </c>
      <c r="B593" s="27" t="s">
        <v>713</v>
      </c>
      <c r="C593" s="21" t="s">
        <v>644</v>
      </c>
      <c r="D593" s="27" t="s">
        <v>699</v>
      </c>
      <c r="E593" s="27" t="s">
        <v>700</v>
      </c>
      <c r="F593" s="27" t="s">
        <v>9</v>
      </c>
      <c r="G593" s="29">
        <v>92.15</v>
      </c>
      <c r="H593" s="29"/>
      <c r="I593" s="23">
        <f t="shared" si="16"/>
        <v>92.15</v>
      </c>
      <c r="J593" s="72"/>
      <c r="K593" s="73" t="s">
        <v>814</v>
      </c>
      <c r="L593" s="466"/>
      <c r="M593" s="309"/>
      <c r="N593" s="8"/>
      <c r="O593" s="8"/>
      <c r="P593" s="8"/>
      <c r="Q593" s="8"/>
      <c r="R593" s="8"/>
      <c r="S593" s="8"/>
      <c r="T593" s="8"/>
    </row>
    <row r="594" spans="1:20" ht="21.75" thickBot="1" x14ac:dyDescent="0.4">
      <c r="A594" s="198">
        <v>3015</v>
      </c>
      <c r="B594" s="14" t="s">
        <v>264</v>
      </c>
      <c r="C594" s="21" t="s">
        <v>644</v>
      </c>
      <c r="D594" s="18">
        <v>42720</v>
      </c>
      <c r="E594" s="18">
        <v>42720</v>
      </c>
      <c r="F594" s="14" t="s">
        <v>244</v>
      </c>
      <c r="G594" s="15">
        <v>165.25</v>
      </c>
      <c r="H594" s="15"/>
      <c r="I594" s="23">
        <f t="shared" si="16"/>
        <v>165.25</v>
      </c>
      <c r="J594" s="109" t="s">
        <v>265</v>
      </c>
      <c r="K594" s="73" t="s">
        <v>811</v>
      </c>
      <c r="L594" s="466"/>
      <c r="M594" s="309"/>
      <c r="N594" s="8"/>
      <c r="O594" s="8"/>
      <c r="P594" s="8"/>
      <c r="Q594" s="8"/>
      <c r="R594" s="8"/>
      <c r="S594" s="8"/>
      <c r="T594" s="8"/>
    </row>
    <row r="595" spans="1:20" ht="21.75" thickBot="1" x14ac:dyDescent="0.4">
      <c r="A595" s="198">
        <v>3016</v>
      </c>
      <c r="B595" s="14" t="s">
        <v>266</v>
      </c>
      <c r="C595" s="21" t="s">
        <v>644</v>
      </c>
      <c r="D595" s="18">
        <v>42720</v>
      </c>
      <c r="E595" s="18">
        <v>42720</v>
      </c>
      <c r="F595" s="14" t="s">
        <v>244</v>
      </c>
      <c r="G595" s="15">
        <v>165.25</v>
      </c>
      <c r="H595" s="15"/>
      <c r="I595" s="23">
        <f t="shared" si="16"/>
        <v>165.25</v>
      </c>
      <c r="J595" s="109" t="s">
        <v>265</v>
      </c>
      <c r="K595" s="73" t="s">
        <v>811</v>
      </c>
      <c r="L595" s="466"/>
      <c r="M595" s="309"/>
      <c r="N595" s="8"/>
      <c r="O595" s="8"/>
      <c r="P595" s="8"/>
      <c r="Q595" s="8"/>
      <c r="R595" s="8"/>
      <c r="S595" s="8"/>
      <c r="T595" s="8"/>
    </row>
    <row r="596" spans="1:20" ht="21.75" thickBot="1" x14ac:dyDescent="0.4">
      <c r="A596" s="198">
        <v>3016</v>
      </c>
      <c r="B596" s="14" t="s">
        <v>267</v>
      </c>
      <c r="C596" s="21" t="s">
        <v>644</v>
      </c>
      <c r="D596" s="18">
        <v>42720</v>
      </c>
      <c r="E596" s="18">
        <v>42720</v>
      </c>
      <c r="F596" s="14" t="s">
        <v>244</v>
      </c>
      <c r="G596" s="15">
        <v>165.25</v>
      </c>
      <c r="H596" s="15"/>
      <c r="I596" s="23">
        <f t="shared" si="16"/>
        <v>165.25</v>
      </c>
      <c r="J596" s="109" t="s">
        <v>265</v>
      </c>
      <c r="K596" s="73" t="s">
        <v>811</v>
      </c>
      <c r="L596" s="466"/>
      <c r="M596" s="309"/>
      <c r="N596" s="8"/>
      <c r="O596" s="8"/>
      <c r="P596" s="8"/>
      <c r="Q596" s="8"/>
      <c r="R596" s="8"/>
      <c r="S596" s="8"/>
      <c r="T596" s="8"/>
    </row>
    <row r="597" spans="1:20" ht="21.75" thickBot="1" x14ac:dyDescent="0.4">
      <c r="A597" s="198">
        <v>3016</v>
      </c>
      <c r="B597" s="14" t="s">
        <v>268</v>
      </c>
      <c r="C597" s="21" t="s">
        <v>644</v>
      </c>
      <c r="D597" s="18">
        <v>42720</v>
      </c>
      <c r="E597" s="18">
        <v>42720</v>
      </c>
      <c r="F597" s="14" t="s">
        <v>244</v>
      </c>
      <c r="G597" s="15">
        <v>165.25</v>
      </c>
      <c r="H597" s="15"/>
      <c r="I597" s="23">
        <f t="shared" si="16"/>
        <v>165.25</v>
      </c>
      <c r="J597" s="109" t="s">
        <v>265</v>
      </c>
      <c r="K597" s="73" t="s">
        <v>811</v>
      </c>
      <c r="L597" s="466"/>
      <c r="M597" s="309"/>
      <c r="N597" s="8"/>
      <c r="O597" s="8"/>
      <c r="P597" s="8"/>
      <c r="Q597" s="8"/>
      <c r="R597" s="8"/>
      <c r="S597" s="8"/>
      <c r="T597" s="8"/>
    </row>
    <row r="598" spans="1:20" ht="21.75" thickBot="1" x14ac:dyDescent="0.4">
      <c r="A598" s="198">
        <v>3016</v>
      </c>
      <c r="B598" s="14" t="s">
        <v>269</v>
      </c>
      <c r="C598" s="21" t="s">
        <v>644</v>
      </c>
      <c r="D598" s="18">
        <v>42720</v>
      </c>
      <c r="E598" s="18">
        <v>42720</v>
      </c>
      <c r="F598" s="14" t="s">
        <v>244</v>
      </c>
      <c r="G598" s="15">
        <v>165.25</v>
      </c>
      <c r="H598" s="15"/>
      <c r="I598" s="23">
        <f t="shared" si="16"/>
        <v>165.25</v>
      </c>
      <c r="J598" s="109" t="s">
        <v>265</v>
      </c>
      <c r="K598" s="73" t="s">
        <v>811</v>
      </c>
      <c r="L598" s="466"/>
      <c r="M598" s="309"/>
      <c r="N598" s="8"/>
      <c r="O598" s="8"/>
      <c r="P598" s="8"/>
      <c r="Q598" s="8"/>
      <c r="R598" s="8"/>
      <c r="S598" s="8"/>
      <c r="T598" s="8"/>
    </row>
    <row r="599" spans="1:20" ht="21.75" thickBot="1" x14ac:dyDescent="0.4">
      <c r="A599" s="198">
        <v>3016</v>
      </c>
      <c r="B599" s="14" t="s">
        <v>270</v>
      </c>
      <c r="C599" s="21" t="s">
        <v>644</v>
      </c>
      <c r="D599" s="18">
        <v>42720</v>
      </c>
      <c r="E599" s="18">
        <v>42720</v>
      </c>
      <c r="F599" s="14" t="s">
        <v>244</v>
      </c>
      <c r="G599" s="15">
        <v>165.25</v>
      </c>
      <c r="H599" s="15"/>
      <c r="I599" s="23">
        <f t="shared" si="16"/>
        <v>165.25</v>
      </c>
      <c r="J599" s="109" t="s">
        <v>265</v>
      </c>
      <c r="K599" s="73" t="s">
        <v>811</v>
      </c>
      <c r="L599" s="466"/>
      <c r="M599" s="309"/>
      <c r="N599" s="8"/>
      <c r="O599" s="8"/>
      <c r="P599" s="8"/>
      <c r="Q599" s="8"/>
      <c r="R599" s="8"/>
      <c r="S599" s="8"/>
      <c r="T599" s="8"/>
    </row>
    <row r="600" spans="1:20" ht="21.75" thickBot="1" x14ac:dyDescent="0.4">
      <c r="A600" s="198">
        <v>3016</v>
      </c>
      <c r="B600" s="14" t="s">
        <v>271</v>
      </c>
      <c r="C600" s="21" t="s">
        <v>644</v>
      </c>
      <c r="D600" s="18">
        <v>42720</v>
      </c>
      <c r="E600" s="18">
        <v>42720</v>
      </c>
      <c r="F600" s="14" t="s">
        <v>244</v>
      </c>
      <c r="G600" s="15">
        <v>165.25</v>
      </c>
      <c r="H600" s="15"/>
      <c r="I600" s="23">
        <f t="shared" si="16"/>
        <v>165.25</v>
      </c>
      <c r="J600" s="109" t="s">
        <v>265</v>
      </c>
      <c r="K600" s="73" t="s">
        <v>811</v>
      </c>
      <c r="L600" s="466"/>
      <c r="M600" s="309"/>
      <c r="N600" s="8"/>
      <c r="O600" s="8"/>
      <c r="P600" s="8"/>
      <c r="Q600" s="8"/>
      <c r="R600" s="8"/>
      <c r="S600" s="8"/>
      <c r="T600" s="8"/>
    </row>
    <row r="601" spans="1:20" ht="21.75" thickBot="1" x14ac:dyDescent="0.4">
      <c r="A601" s="198">
        <v>3016</v>
      </c>
      <c r="B601" s="14" t="s">
        <v>272</v>
      </c>
      <c r="C601" s="21" t="s">
        <v>644</v>
      </c>
      <c r="D601" s="18">
        <v>42720</v>
      </c>
      <c r="E601" s="18">
        <v>42720</v>
      </c>
      <c r="F601" s="14" t="s">
        <v>244</v>
      </c>
      <c r="G601" s="15">
        <v>165.25</v>
      </c>
      <c r="H601" s="15"/>
      <c r="I601" s="23">
        <f t="shared" si="16"/>
        <v>165.25</v>
      </c>
      <c r="J601" s="109" t="s">
        <v>265</v>
      </c>
      <c r="K601" s="73" t="s">
        <v>811</v>
      </c>
      <c r="L601" s="466"/>
      <c r="M601" s="309"/>
      <c r="N601" s="8"/>
      <c r="O601" s="8"/>
      <c r="P601" s="8"/>
      <c r="Q601" s="8"/>
      <c r="R601" s="8"/>
      <c r="S601" s="8"/>
      <c r="T601" s="8"/>
    </row>
    <row r="602" spans="1:20" ht="21.75" thickBot="1" x14ac:dyDescent="0.4">
      <c r="A602" s="198">
        <v>3016</v>
      </c>
      <c r="B602" s="14" t="s">
        <v>273</v>
      </c>
      <c r="C602" s="21" t="s">
        <v>644</v>
      </c>
      <c r="D602" s="18">
        <v>42720</v>
      </c>
      <c r="E602" s="18">
        <v>42720</v>
      </c>
      <c r="F602" s="14" t="s">
        <v>244</v>
      </c>
      <c r="G602" s="15">
        <v>165.25</v>
      </c>
      <c r="H602" s="15"/>
      <c r="I602" s="23">
        <f t="shared" si="16"/>
        <v>165.25</v>
      </c>
      <c r="J602" s="109" t="s">
        <v>265</v>
      </c>
      <c r="K602" s="73" t="s">
        <v>811</v>
      </c>
      <c r="L602" s="466"/>
      <c r="M602" s="309"/>
      <c r="N602" s="8"/>
      <c r="O602" s="8"/>
      <c r="P602" s="8"/>
      <c r="Q602" s="8"/>
      <c r="R602" s="8"/>
      <c r="S602" s="8"/>
      <c r="T602" s="8"/>
    </row>
    <row r="603" spans="1:20" ht="21.75" thickBot="1" x14ac:dyDescent="0.4">
      <c r="A603" s="198">
        <v>3016</v>
      </c>
      <c r="B603" s="14" t="s">
        <v>274</v>
      </c>
      <c r="C603" s="21" t="s">
        <v>644</v>
      </c>
      <c r="D603" s="18">
        <v>42720</v>
      </c>
      <c r="E603" s="18">
        <v>42720</v>
      </c>
      <c r="F603" s="14" t="s">
        <v>244</v>
      </c>
      <c r="G603" s="15">
        <v>165.25</v>
      </c>
      <c r="H603" s="15"/>
      <c r="I603" s="23">
        <f t="shared" si="16"/>
        <v>165.25</v>
      </c>
      <c r="J603" s="109" t="s">
        <v>265</v>
      </c>
      <c r="K603" s="73" t="s">
        <v>811</v>
      </c>
      <c r="L603" s="466"/>
      <c r="M603" s="309"/>
      <c r="N603" s="8"/>
      <c r="O603" s="8"/>
      <c r="P603" s="8"/>
      <c r="Q603" s="8"/>
      <c r="R603" s="8"/>
      <c r="S603" s="8"/>
      <c r="T603" s="8"/>
    </row>
    <row r="604" spans="1:20" ht="21.75" thickBot="1" x14ac:dyDescent="0.4">
      <c r="A604" s="198">
        <v>3016</v>
      </c>
      <c r="B604" s="14" t="s">
        <v>275</v>
      </c>
      <c r="C604" s="21" t="s">
        <v>644</v>
      </c>
      <c r="D604" s="18">
        <v>42723</v>
      </c>
      <c r="E604" s="18">
        <v>42723</v>
      </c>
      <c r="F604" s="14" t="s">
        <v>244</v>
      </c>
      <c r="G604" s="15">
        <v>173.07</v>
      </c>
      <c r="H604" s="15"/>
      <c r="I604" s="23">
        <f t="shared" si="16"/>
        <v>173.07</v>
      </c>
      <c r="J604" s="109" t="s">
        <v>276</v>
      </c>
      <c r="K604" s="73" t="s">
        <v>811</v>
      </c>
      <c r="L604" s="466"/>
      <c r="M604" s="309"/>
      <c r="N604" s="8"/>
      <c r="O604" s="8"/>
      <c r="P604" s="8"/>
      <c r="Q604" s="8"/>
      <c r="R604" s="8"/>
      <c r="S604" s="8"/>
      <c r="T604" s="8"/>
    </row>
    <row r="605" spans="1:20" ht="21.75" thickBot="1" x14ac:dyDescent="0.4">
      <c r="A605" s="198">
        <v>3016</v>
      </c>
      <c r="B605" s="14" t="s">
        <v>277</v>
      </c>
      <c r="C605" s="21" t="s">
        <v>644</v>
      </c>
      <c r="D605" s="18">
        <v>42723</v>
      </c>
      <c r="E605" s="18">
        <v>42723</v>
      </c>
      <c r="F605" s="14" t="s">
        <v>244</v>
      </c>
      <c r="G605" s="15">
        <v>173.07</v>
      </c>
      <c r="H605" s="15"/>
      <c r="I605" s="23">
        <f t="shared" si="16"/>
        <v>173.07</v>
      </c>
      <c r="J605" s="109" t="s">
        <v>276</v>
      </c>
      <c r="K605" s="73" t="s">
        <v>811</v>
      </c>
      <c r="L605" s="466"/>
      <c r="M605" s="309"/>
      <c r="N605" s="8"/>
      <c r="O605" s="8"/>
      <c r="P605" s="8"/>
      <c r="Q605" s="8"/>
      <c r="R605" s="8"/>
      <c r="S605" s="8"/>
      <c r="T605" s="8"/>
    </row>
    <row r="606" spans="1:20" ht="21.75" thickBot="1" x14ac:dyDescent="0.4">
      <c r="A606" s="198">
        <v>3016</v>
      </c>
      <c r="B606" s="14" t="s">
        <v>278</v>
      </c>
      <c r="C606" s="21" t="s">
        <v>644</v>
      </c>
      <c r="D606" s="18">
        <v>42723</v>
      </c>
      <c r="E606" s="18">
        <v>42723</v>
      </c>
      <c r="F606" s="14" t="s">
        <v>244</v>
      </c>
      <c r="G606" s="15">
        <v>173.07</v>
      </c>
      <c r="H606" s="15"/>
      <c r="I606" s="23">
        <f t="shared" si="16"/>
        <v>173.07</v>
      </c>
      <c r="J606" s="109" t="s">
        <v>276</v>
      </c>
      <c r="K606" s="73" t="s">
        <v>811</v>
      </c>
      <c r="L606" s="466"/>
      <c r="M606" s="309"/>
      <c r="N606" s="8"/>
      <c r="O606" s="8"/>
      <c r="P606" s="8"/>
      <c r="Q606" s="8"/>
      <c r="R606" s="8"/>
      <c r="S606" s="8"/>
      <c r="T606" s="8"/>
    </row>
    <row r="607" spans="1:20" ht="21.75" thickBot="1" x14ac:dyDescent="0.4">
      <c r="A607" s="198">
        <v>3016</v>
      </c>
      <c r="B607" s="14" t="s">
        <v>279</v>
      </c>
      <c r="C607" s="21" t="s">
        <v>644</v>
      </c>
      <c r="D607" s="18">
        <v>42723</v>
      </c>
      <c r="E607" s="18">
        <v>42723</v>
      </c>
      <c r="F607" s="14" t="s">
        <v>244</v>
      </c>
      <c r="G607" s="15">
        <v>173.07</v>
      </c>
      <c r="H607" s="15"/>
      <c r="I607" s="23">
        <f t="shared" si="16"/>
        <v>173.07</v>
      </c>
      <c r="J607" s="109" t="s">
        <v>276</v>
      </c>
      <c r="K607" s="73" t="s">
        <v>811</v>
      </c>
      <c r="L607" s="466"/>
      <c r="M607" s="309"/>
      <c r="N607" s="8"/>
      <c r="O607" s="8"/>
      <c r="P607" s="8"/>
      <c r="Q607" s="8"/>
      <c r="R607" s="8"/>
      <c r="S607" s="8"/>
      <c r="T607" s="8"/>
    </row>
    <row r="608" spans="1:20" ht="21.75" thickBot="1" x14ac:dyDescent="0.4">
      <c r="A608" s="198">
        <v>3016</v>
      </c>
      <c r="B608" s="14" t="s">
        <v>280</v>
      </c>
      <c r="C608" s="21" t="s">
        <v>644</v>
      </c>
      <c r="D608" s="18">
        <v>42723</v>
      </c>
      <c r="E608" s="18">
        <v>42723</v>
      </c>
      <c r="F608" s="14" t="s">
        <v>244</v>
      </c>
      <c r="G608" s="15">
        <v>173.07</v>
      </c>
      <c r="H608" s="15"/>
      <c r="I608" s="23">
        <f t="shared" si="16"/>
        <v>173.07</v>
      </c>
      <c r="J608" s="109" t="s">
        <v>276</v>
      </c>
      <c r="K608" s="73" t="s">
        <v>811</v>
      </c>
      <c r="L608" s="466"/>
      <c r="M608" s="309"/>
      <c r="N608" s="8"/>
      <c r="O608" s="8"/>
      <c r="P608" s="8"/>
      <c r="Q608" s="8"/>
      <c r="R608" s="8"/>
      <c r="S608" s="8"/>
      <c r="T608" s="8"/>
    </row>
    <row r="609" spans="1:20" ht="21.75" thickBot="1" x14ac:dyDescent="0.4">
      <c r="A609" s="198">
        <v>3016</v>
      </c>
      <c r="B609" s="14" t="s">
        <v>281</v>
      </c>
      <c r="C609" s="21" t="s">
        <v>644</v>
      </c>
      <c r="D609" s="18">
        <v>42723</v>
      </c>
      <c r="E609" s="18">
        <v>42723</v>
      </c>
      <c r="F609" s="14" t="s">
        <v>244</v>
      </c>
      <c r="G609" s="15">
        <v>173.07</v>
      </c>
      <c r="H609" s="15"/>
      <c r="I609" s="23">
        <f t="shared" si="16"/>
        <v>173.07</v>
      </c>
      <c r="J609" s="109" t="s">
        <v>276</v>
      </c>
      <c r="K609" s="73" t="s">
        <v>811</v>
      </c>
      <c r="L609" s="466"/>
      <c r="M609" s="309"/>
      <c r="N609" s="8"/>
      <c r="O609" s="8"/>
      <c r="P609" s="8"/>
      <c r="Q609" s="8"/>
      <c r="R609" s="8"/>
      <c r="S609" s="8"/>
      <c r="T609" s="8"/>
    </row>
    <row r="610" spans="1:20" ht="21.75" thickBot="1" x14ac:dyDescent="0.4">
      <c r="A610" s="198">
        <v>3016</v>
      </c>
      <c r="B610" s="14" t="s">
        <v>282</v>
      </c>
      <c r="C610" s="21" t="s">
        <v>644</v>
      </c>
      <c r="D610" s="18">
        <v>42723</v>
      </c>
      <c r="E610" s="18">
        <v>42723</v>
      </c>
      <c r="F610" s="14" t="s">
        <v>244</v>
      </c>
      <c r="G610" s="15">
        <v>173.07</v>
      </c>
      <c r="H610" s="15"/>
      <c r="I610" s="23">
        <f t="shared" si="16"/>
        <v>173.07</v>
      </c>
      <c r="J610" s="109" t="s">
        <v>276</v>
      </c>
      <c r="K610" s="73" t="s">
        <v>811</v>
      </c>
      <c r="L610" s="466"/>
      <c r="M610" s="309"/>
      <c r="N610" s="8"/>
      <c r="O610" s="8"/>
      <c r="P610" s="8"/>
      <c r="Q610" s="8"/>
      <c r="R610" s="8"/>
      <c r="S610" s="8"/>
      <c r="T610" s="8"/>
    </row>
    <row r="611" spans="1:20" ht="21.75" thickBot="1" x14ac:dyDescent="0.4">
      <c r="A611" s="198">
        <v>3016</v>
      </c>
      <c r="B611" s="14" t="s">
        <v>283</v>
      </c>
      <c r="C611" s="21" t="s">
        <v>644</v>
      </c>
      <c r="D611" s="18">
        <v>42723</v>
      </c>
      <c r="E611" s="18">
        <v>42723</v>
      </c>
      <c r="F611" s="14" t="s">
        <v>244</v>
      </c>
      <c r="G611" s="15">
        <v>173.07</v>
      </c>
      <c r="H611" s="15"/>
      <c r="I611" s="23">
        <f t="shared" si="16"/>
        <v>173.07</v>
      </c>
      <c r="J611" s="109" t="s">
        <v>276</v>
      </c>
      <c r="K611" s="73" t="s">
        <v>811</v>
      </c>
      <c r="L611" s="466"/>
      <c r="M611" s="309"/>
      <c r="N611" s="8"/>
      <c r="O611" s="8"/>
      <c r="P611" s="8"/>
      <c r="Q611" s="8"/>
      <c r="R611" s="8"/>
      <c r="S611" s="8"/>
      <c r="T611" s="8"/>
    </row>
    <row r="612" spans="1:20" ht="21.75" thickBot="1" x14ac:dyDescent="0.4">
      <c r="A612" s="198">
        <v>3016</v>
      </c>
      <c r="B612" s="14" t="s">
        <v>284</v>
      </c>
      <c r="C612" s="21" t="s">
        <v>644</v>
      </c>
      <c r="D612" s="18">
        <v>42723</v>
      </c>
      <c r="E612" s="18">
        <v>42723</v>
      </c>
      <c r="F612" s="14" t="s">
        <v>244</v>
      </c>
      <c r="G612" s="15">
        <v>173.07</v>
      </c>
      <c r="H612" s="15"/>
      <c r="I612" s="23">
        <f t="shared" si="16"/>
        <v>173.07</v>
      </c>
      <c r="J612" s="109" t="s">
        <v>276</v>
      </c>
      <c r="K612" s="73" t="s">
        <v>811</v>
      </c>
      <c r="L612" s="466"/>
      <c r="M612" s="309"/>
      <c r="N612" s="8"/>
      <c r="O612" s="8"/>
      <c r="P612" s="8"/>
      <c r="Q612" s="8"/>
      <c r="R612" s="8"/>
      <c r="S612" s="8"/>
      <c r="T612" s="8"/>
    </row>
    <row r="613" spans="1:20" ht="21.75" thickBot="1" x14ac:dyDescent="0.4">
      <c r="A613" s="198">
        <v>3016</v>
      </c>
      <c r="B613" s="14" t="s">
        <v>285</v>
      </c>
      <c r="C613" s="21" t="s">
        <v>644</v>
      </c>
      <c r="D613" s="18">
        <v>42723</v>
      </c>
      <c r="E613" s="18">
        <v>42723</v>
      </c>
      <c r="F613" s="14" t="s">
        <v>244</v>
      </c>
      <c r="G613" s="15">
        <v>173.07</v>
      </c>
      <c r="H613" s="15"/>
      <c r="I613" s="23">
        <f t="shared" si="16"/>
        <v>173.07</v>
      </c>
      <c r="J613" s="215" t="s">
        <v>276</v>
      </c>
      <c r="K613" s="73" t="s">
        <v>811</v>
      </c>
      <c r="L613" s="467"/>
      <c r="M613" s="309"/>
      <c r="N613" s="8"/>
      <c r="O613" s="8"/>
      <c r="P613" s="8"/>
      <c r="Q613" s="8"/>
      <c r="R613" s="8"/>
      <c r="S613" s="8"/>
      <c r="T613" s="8"/>
    </row>
    <row r="614" spans="1:20" x14ac:dyDescent="0.35">
      <c r="A614" s="19"/>
      <c r="B614" s="53"/>
      <c r="C614" s="21" t="s">
        <v>644</v>
      </c>
      <c r="D614" s="53"/>
      <c r="E614" s="53"/>
      <c r="F614" s="53"/>
      <c r="G614" s="75"/>
      <c r="H614" s="54" t="s">
        <v>782</v>
      </c>
      <c r="I614" s="194">
        <f>SUM(I557:I613)</f>
        <v>28039.939999999995</v>
      </c>
      <c r="J614" s="69"/>
      <c r="K614" s="69"/>
      <c r="L614" s="53"/>
      <c r="M614" s="309"/>
      <c r="N614" s="8"/>
      <c r="O614" s="8"/>
      <c r="P614" s="8"/>
      <c r="Q614" s="8"/>
      <c r="R614" s="8"/>
      <c r="S614" s="8"/>
      <c r="T614" s="8"/>
    </row>
    <row r="615" spans="1:20" ht="21.75" thickBot="1" x14ac:dyDescent="0.4">
      <c r="A615" s="205">
        <v>3126</v>
      </c>
      <c r="B615" s="10" t="s">
        <v>286</v>
      </c>
      <c r="C615" s="10" t="s">
        <v>287</v>
      </c>
      <c r="D615" s="10" t="s">
        <v>288</v>
      </c>
      <c r="E615" s="10" t="s">
        <v>289</v>
      </c>
      <c r="F615" s="10" t="s">
        <v>25</v>
      </c>
      <c r="G615" s="12">
        <v>240</v>
      </c>
      <c r="H615" s="12">
        <v>240</v>
      </c>
      <c r="I615" s="16">
        <f>G615-H615</f>
        <v>0</v>
      </c>
      <c r="J615" s="213" t="s">
        <v>290</v>
      </c>
      <c r="K615" s="73" t="s">
        <v>811</v>
      </c>
      <c r="L615" s="463" t="s">
        <v>1697</v>
      </c>
      <c r="M615" s="309" t="s">
        <v>1707</v>
      </c>
      <c r="N615" s="8" t="s">
        <v>1708</v>
      </c>
      <c r="O615" s="8"/>
      <c r="P615" s="8"/>
      <c r="Q615" s="8"/>
      <c r="R615" s="8"/>
      <c r="S615" s="8"/>
      <c r="T615" s="8"/>
    </row>
    <row r="616" spans="1:20" ht="21.75" thickBot="1" x14ac:dyDescent="0.4">
      <c r="A616" s="205">
        <v>3126</v>
      </c>
      <c r="B616" s="10" t="s">
        <v>291</v>
      </c>
      <c r="C616" s="10" t="s">
        <v>287</v>
      </c>
      <c r="D616" s="10" t="s">
        <v>292</v>
      </c>
      <c r="E616" s="10" t="s">
        <v>293</v>
      </c>
      <c r="F616" s="10" t="s">
        <v>25</v>
      </c>
      <c r="G616" s="12">
        <v>360</v>
      </c>
      <c r="H616" s="12">
        <v>360</v>
      </c>
      <c r="I616" s="16">
        <f t="shared" ref="I616:I619" si="17">G616-H616</f>
        <v>0</v>
      </c>
      <c r="J616" s="213" t="s">
        <v>290</v>
      </c>
      <c r="K616" s="73" t="s">
        <v>811</v>
      </c>
      <c r="L616" s="466"/>
      <c r="M616" s="309"/>
      <c r="N616" s="8" t="s">
        <v>1711</v>
      </c>
      <c r="O616" s="8"/>
      <c r="P616" s="8"/>
      <c r="Q616" s="8"/>
      <c r="R616" s="8"/>
      <c r="S616" s="8"/>
      <c r="T616" s="8"/>
    </row>
    <row r="617" spans="1:20" ht="21.75" thickBot="1" x14ac:dyDescent="0.4">
      <c r="A617" s="205">
        <v>3126</v>
      </c>
      <c r="B617" s="14" t="s">
        <v>294</v>
      </c>
      <c r="C617" s="10" t="s">
        <v>287</v>
      </c>
      <c r="D617" s="18">
        <v>42720</v>
      </c>
      <c r="E617" s="18">
        <v>42720</v>
      </c>
      <c r="F617" s="14" t="s">
        <v>244</v>
      </c>
      <c r="G617" s="15">
        <v>165.25</v>
      </c>
      <c r="H617" s="15">
        <v>165.25</v>
      </c>
      <c r="I617" s="16">
        <f t="shared" si="17"/>
        <v>0</v>
      </c>
      <c r="J617" s="109" t="s">
        <v>265</v>
      </c>
      <c r="K617" s="73" t="s">
        <v>811</v>
      </c>
      <c r="L617" s="466"/>
      <c r="M617" s="309"/>
      <c r="N617" s="8" t="s">
        <v>1712</v>
      </c>
      <c r="O617" s="8"/>
      <c r="P617" s="8"/>
      <c r="Q617" s="8"/>
      <c r="R617" s="8"/>
      <c r="S617" s="8"/>
      <c r="T617" s="8"/>
    </row>
    <row r="618" spans="1:20" ht="21.75" thickBot="1" x14ac:dyDescent="0.4">
      <c r="A618" s="205">
        <v>3126</v>
      </c>
      <c r="B618" s="14" t="s">
        <v>295</v>
      </c>
      <c r="C618" s="10" t="s">
        <v>287</v>
      </c>
      <c r="D618" s="18">
        <v>42723</v>
      </c>
      <c r="E618" s="18">
        <v>42723</v>
      </c>
      <c r="F618" s="14" t="s">
        <v>244</v>
      </c>
      <c r="G618" s="15">
        <v>173.07</v>
      </c>
      <c r="H618" s="15">
        <v>173.07</v>
      </c>
      <c r="I618" s="16">
        <f t="shared" si="17"/>
        <v>0</v>
      </c>
      <c r="J618" s="109" t="s">
        <v>276</v>
      </c>
      <c r="K618" s="73" t="s">
        <v>811</v>
      </c>
      <c r="L618" s="466"/>
      <c r="M618" s="309"/>
      <c r="N618" s="8" t="s">
        <v>1713</v>
      </c>
      <c r="O618" s="8"/>
      <c r="P618" s="8"/>
      <c r="Q618" s="8"/>
      <c r="R618" s="8"/>
      <c r="S618" s="8"/>
      <c r="T618" s="8"/>
    </row>
    <row r="619" spans="1:20" x14ac:dyDescent="0.35">
      <c r="A619" s="205">
        <v>3126</v>
      </c>
      <c r="B619" s="14" t="s">
        <v>296</v>
      </c>
      <c r="C619" s="10" t="s">
        <v>287</v>
      </c>
      <c r="D619" s="18">
        <v>42723</v>
      </c>
      <c r="E619" s="18">
        <v>42723</v>
      </c>
      <c r="F619" s="14" t="s">
        <v>244</v>
      </c>
      <c r="G619" s="15">
        <v>173.07</v>
      </c>
      <c r="H619" s="15">
        <f>173.07</f>
        <v>173.07</v>
      </c>
      <c r="I619" s="16">
        <f t="shared" si="17"/>
        <v>0</v>
      </c>
      <c r="J619" s="109" t="s">
        <v>276</v>
      </c>
      <c r="K619" s="106" t="s">
        <v>811</v>
      </c>
      <c r="L619" s="467"/>
      <c r="M619" s="309"/>
      <c r="N619" s="8"/>
      <c r="O619" s="8"/>
      <c r="P619" s="8"/>
      <c r="Q619" s="8"/>
      <c r="R619" s="8"/>
      <c r="S619" s="8"/>
      <c r="T619" s="8"/>
    </row>
    <row r="620" spans="1:20" x14ac:dyDescent="0.35">
      <c r="A620" s="100"/>
      <c r="B620" s="14"/>
      <c r="C620" s="10" t="s">
        <v>287</v>
      </c>
      <c r="D620" s="18"/>
      <c r="E620" s="18"/>
      <c r="F620" s="14"/>
      <c r="G620" s="15"/>
      <c r="H620" s="15" t="s">
        <v>782</v>
      </c>
      <c r="I620" s="226">
        <f>SUM(I615:I619)</f>
        <v>0</v>
      </c>
      <c r="J620" s="109"/>
      <c r="K620" s="106"/>
      <c r="L620" s="91"/>
      <c r="M620" s="309"/>
      <c r="N620" s="8"/>
      <c r="O620" s="8"/>
      <c r="P620" s="8"/>
      <c r="Q620" s="8"/>
      <c r="R620" s="8"/>
      <c r="S620" s="8"/>
      <c r="T620" s="8"/>
    </row>
    <row r="621" spans="1:20" x14ac:dyDescent="0.35">
      <c r="A621" s="100">
        <v>5130</v>
      </c>
      <c r="B621" s="94" t="s">
        <v>846</v>
      </c>
      <c r="C621" s="94" t="s">
        <v>845</v>
      </c>
      <c r="D621" s="95" t="s">
        <v>852</v>
      </c>
      <c r="E621" s="95" t="s">
        <v>858</v>
      </c>
      <c r="F621" s="94" t="s">
        <v>864</v>
      </c>
      <c r="G621" s="96">
        <v>261</v>
      </c>
      <c r="H621" s="96"/>
      <c r="I621" s="97">
        <f>G621-H621</f>
        <v>261</v>
      </c>
      <c r="J621" s="225" t="s">
        <v>986</v>
      </c>
      <c r="K621" s="91" t="s">
        <v>983</v>
      </c>
      <c r="L621" s="463" t="s">
        <v>1698</v>
      </c>
      <c r="M621" s="309"/>
      <c r="N621" s="8"/>
      <c r="O621" s="8"/>
      <c r="P621" s="8"/>
      <c r="Q621" s="8"/>
      <c r="R621" s="8"/>
      <c r="S621" s="8"/>
      <c r="T621" s="8"/>
    </row>
    <row r="622" spans="1:20" x14ac:dyDescent="0.35">
      <c r="A622" s="100">
        <v>5130</v>
      </c>
      <c r="B622" s="94" t="s">
        <v>847</v>
      </c>
      <c r="C622" s="94" t="s">
        <v>845</v>
      </c>
      <c r="D622" s="95" t="s">
        <v>853</v>
      </c>
      <c r="E622" s="95" t="s">
        <v>859</v>
      </c>
      <c r="F622" s="94" t="s">
        <v>864</v>
      </c>
      <c r="G622" s="96">
        <v>2522</v>
      </c>
      <c r="H622" s="96"/>
      <c r="I622" s="97">
        <f t="shared" ref="I622:I636" si="18">G622-H622</f>
        <v>2522</v>
      </c>
      <c r="J622" s="225" t="s">
        <v>990</v>
      </c>
      <c r="K622" s="91" t="s">
        <v>983</v>
      </c>
      <c r="L622" s="464"/>
      <c r="M622" s="309"/>
      <c r="N622" s="8"/>
      <c r="O622" s="8"/>
      <c r="P622" s="8"/>
      <c r="Q622" s="8"/>
      <c r="R622" s="8"/>
      <c r="S622" s="8"/>
      <c r="T622" s="8"/>
    </row>
    <row r="623" spans="1:20" x14ac:dyDescent="0.35">
      <c r="A623" s="100">
        <v>5130</v>
      </c>
      <c r="B623" s="94" t="s">
        <v>848</v>
      </c>
      <c r="C623" s="94" t="s">
        <v>845</v>
      </c>
      <c r="D623" s="95" t="s">
        <v>854</v>
      </c>
      <c r="E623" s="95" t="s">
        <v>860</v>
      </c>
      <c r="F623" s="94" t="s">
        <v>864</v>
      </c>
      <c r="G623" s="96">
        <v>4964.46</v>
      </c>
      <c r="H623" s="96"/>
      <c r="I623" s="97">
        <f>G623-H623</f>
        <v>4964.46</v>
      </c>
      <c r="J623" s="225" t="s">
        <v>991</v>
      </c>
      <c r="K623" s="91" t="s">
        <v>983</v>
      </c>
      <c r="L623" s="464"/>
      <c r="M623" s="309"/>
      <c r="N623" s="8"/>
      <c r="O623" s="8"/>
      <c r="P623" s="8"/>
      <c r="Q623" s="8"/>
      <c r="R623" s="8"/>
      <c r="S623" s="8"/>
      <c r="T623" s="8"/>
    </row>
    <row r="624" spans="1:20" x14ac:dyDescent="0.35">
      <c r="A624" s="100">
        <v>5130</v>
      </c>
      <c r="B624" s="94" t="s">
        <v>849</v>
      </c>
      <c r="C624" s="94" t="s">
        <v>845</v>
      </c>
      <c r="D624" s="95" t="s">
        <v>855</v>
      </c>
      <c r="E624" s="95" t="s">
        <v>861</v>
      </c>
      <c r="F624" s="94" t="s">
        <v>864</v>
      </c>
      <c r="G624" s="96">
        <v>3854.78</v>
      </c>
      <c r="H624" s="96"/>
      <c r="I624" s="97">
        <f t="shared" si="18"/>
        <v>3854.78</v>
      </c>
      <c r="J624" s="225" t="s">
        <v>992</v>
      </c>
      <c r="K624" s="91" t="s">
        <v>983</v>
      </c>
      <c r="L624" s="464"/>
      <c r="M624" s="309"/>
      <c r="N624" s="8"/>
      <c r="O624" s="8"/>
      <c r="P624" s="8"/>
      <c r="Q624" s="8"/>
      <c r="R624" s="8"/>
      <c r="S624" s="8"/>
      <c r="T624" s="8"/>
    </row>
    <row r="625" spans="1:20" x14ac:dyDescent="0.35">
      <c r="A625" s="100">
        <v>5130</v>
      </c>
      <c r="B625" s="94" t="s">
        <v>850</v>
      </c>
      <c r="C625" s="94" t="s">
        <v>845</v>
      </c>
      <c r="D625" s="95" t="s">
        <v>856</v>
      </c>
      <c r="E625" s="95" t="s">
        <v>862</v>
      </c>
      <c r="F625" s="94" t="s">
        <v>864</v>
      </c>
      <c r="G625" s="96">
        <v>7191.58</v>
      </c>
      <c r="H625" s="96"/>
      <c r="I625" s="97">
        <f t="shared" si="18"/>
        <v>7191.58</v>
      </c>
      <c r="J625" s="225" t="s">
        <v>996</v>
      </c>
      <c r="K625" s="91" t="s">
        <v>983</v>
      </c>
      <c r="L625" s="464"/>
      <c r="M625" s="309"/>
      <c r="N625" s="8"/>
      <c r="O625" s="8"/>
      <c r="P625" s="8"/>
      <c r="Q625" s="8"/>
      <c r="R625" s="8"/>
      <c r="S625" s="8"/>
      <c r="T625" s="8"/>
    </row>
    <row r="626" spans="1:20" x14ac:dyDescent="0.35">
      <c r="A626" s="100">
        <v>5130</v>
      </c>
      <c r="B626" s="94" t="s">
        <v>851</v>
      </c>
      <c r="C626" s="94" t="s">
        <v>845</v>
      </c>
      <c r="D626" s="95" t="s">
        <v>857</v>
      </c>
      <c r="E626" s="95" t="s">
        <v>863</v>
      </c>
      <c r="F626" s="94" t="s">
        <v>864</v>
      </c>
      <c r="G626" s="96">
        <v>1733.39</v>
      </c>
      <c r="H626" s="96"/>
      <c r="I626" s="97">
        <f t="shared" si="18"/>
        <v>1733.39</v>
      </c>
      <c r="J626" s="225" t="s">
        <v>993</v>
      </c>
      <c r="K626" s="91" t="s">
        <v>983</v>
      </c>
      <c r="L626" s="464"/>
      <c r="M626" s="309"/>
      <c r="N626" s="8"/>
      <c r="O626" s="8"/>
      <c r="P626" s="8"/>
      <c r="Q626" s="8"/>
      <c r="R626" s="8"/>
      <c r="S626" s="8"/>
      <c r="T626" s="8"/>
    </row>
    <row r="627" spans="1:20" x14ac:dyDescent="0.35">
      <c r="A627" s="100">
        <v>5130</v>
      </c>
      <c r="B627" s="94" t="s">
        <v>865</v>
      </c>
      <c r="C627" s="94" t="s">
        <v>845</v>
      </c>
      <c r="D627" s="95" t="s">
        <v>873</v>
      </c>
      <c r="E627" s="95" t="s">
        <v>876</v>
      </c>
      <c r="F627" s="94" t="s">
        <v>25</v>
      </c>
      <c r="G627" s="96">
        <v>19343.55</v>
      </c>
      <c r="H627" s="96"/>
      <c r="I627" s="97">
        <f t="shared" si="18"/>
        <v>19343.55</v>
      </c>
      <c r="J627" s="225" t="s">
        <v>994</v>
      </c>
      <c r="K627" s="91" t="s">
        <v>983</v>
      </c>
      <c r="L627" s="464"/>
      <c r="M627" s="309"/>
      <c r="N627" s="8"/>
      <c r="O627" s="8"/>
      <c r="P627" s="8"/>
      <c r="Q627" s="8"/>
      <c r="R627" s="8"/>
      <c r="S627" s="8"/>
      <c r="T627" s="8"/>
    </row>
    <row r="628" spans="1:20" x14ac:dyDescent="0.35">
      <c r="A628" s="100">
        <v>5130</v>
      </c>
      <c r="B628" s="94" t="s">
        <v>866</v>
      </c>
      <c r="C628" s="94" t="s">
        <v>845</v>
      </c>
      <c r="D628" s="95" t="s">
        <v>874</v>
      </c>
      <c r="E628" s="95" t="s">
        <v>877</v>
      </c>
      <c r="F628" s="94" t="s">
        <v>25</v>
      </c>
      <c r="G628" s="96">
        <v>18333.599999999999</v>
      </c>
      <c r="H628" s="96"/>
      <c r="I628" s="97">
        <f t="shared" si="18"/>
        <v>18333.599999999999</v>
      </c>
      <c r="J628" s="225" t="s">
        <v>994</v>
      </c>
      <c r="K628" s="91" t="s">
        <v>983</v>
      </c>
      <c r="L628" s="464"/>
      <c r="M628" s="309"/>
      <c r="N628" s="8"/>
      <c r="O628" s="8"/>
      <c r="P628" s="8"/>
      <c r="Q628" s="8"/>
      <c r="R628" s="8"/>
      <c r="S628" s="8"/>
      <c r="T628" s="8"/>
    </row>
    <row r="629" spans="1:20" x14ac:dyDescent="0.35">
      <c r="A629" s="100">
        <v>5130</v>
      </c>
      <c r="B629" s="94" t="s">
        <v>867</v>
      </c>
      <c r="C629" s="94" t="s">
        <v>845</v>
      </c>
      <c r="D629" s="95" t="s">
        <v>852</v>
      </c>
      <c r="E629" s="95" t="s">
        <v>858</v>
      </c>
      <c r="F629" s="94" t="s">
        <v>25</v>
      </c>
      <c r="G629" s="96">
        <v>24268.5</v>
      </c>
      <c r="H629" s="96"/>
      <c r="I629" s="97">
        <f t="shared" si="18"/>
        <v>24268.5</v>
      </c>
      <c r="J629" s="225" t="s">
        <v>994</v>
      </c>
      <c r="K629" s="91" t="s">
        <v>983</v>
      </c>
      <c r="L629" s="464"/>
      <c r="M629" s="309"/>
      <c r="N629" s="8"/>
      <c r="O629" s="8"/>
      <c r="P629" s="8"/>
      <c r="Q629" s="8"/>
      <c r="R629" s="8"/>
      <c r="S629" s="8"/>
      <c r="T629" s="8"/>
    </row>
    <row r="630" spans="1:20" x14ac:dyDescent="0.35">
      <c r="A630" s="100">
        <v>5130</v>
      </c>
      <c r="B630" s="94" t="s">
        <v>868</v>
      </c>
      <c r="C630" s="94" t="s">
        <v>845</v>
      </c>
      <c r="D630" s="95" t="s">
        <v>875</v>
      </c>
      <c r="E630" s="95" t="s">
        <v>878</v>
      </c>
      <c r="F630" s="94" t="s">
        <v>25</v>
      </c>
      <c r="G630" s="96">
        <v>26080.799999999999</v>
      </c>
      <c r="H630" s="96"/>
      <c r="I630" s="97">
        <f t="shared" si="18"/>
        <v>26080.799999999999</v>
      </c>
      <c r="J630" s="225" t="s">
        <v>994</v>
      </c>
      <c r="K630" s="91" t="s">
        <v>983</v>
      </c>
      <c r="L630" s="464"/>
      <c r="M630" s="309"/>
      <c r="N630" s="8"/>
      <c r="O630" s="8"/>
      <c r="P630" s="8"/>
      <c r="Q630" s="8"/>
      <c r="R630" s="8"/>
      <c r="S630" s="8"/>
      <c r="T630" s="8"/>
    </row>
    <row r="631" spans="1:20" x14ac:dyDescent="0.35">
      <c r="A631" s="100">
        <v>5130</v>
      </c>
      <c r="B631" s="94" t="s">
        <v>869</v>
      </c>
      <c r="C631" s="94" t="s">
        <v>845</v>
      </c>
      <c r="D631" s="95" t="s">
        <v>854</v>
      </c>
      <c r="E631" s="95" t="s">
        <v>860</v>
      </c>
      <c r="F631" s="94" t="s">
        <v>25</v>
      </c>
      <c r="G631" s="96">
        <v>4764.84</v>
      </c>
      <c r="H631" s="96"/>
      <c r="I631" s="97">
        <f t="shared" si="18"/>
        <v>4764.84</v>
      </c>
      <c r="J631" s="225" t="s">
        <v>991</v>
      </c>
      <c r="K631" s="91" t="s">
        <v>983</v>
      </c>
      <c r="L631" s="464"/>
      <c r="M631" s="309"/>
      <c r="N631" s="8"/>
      <c r="O631" s="8"/>
      <c r="P631" s="8"/>
      <c r="Q631" s="8"/>
      <c r="R631" s="8"/>
      <c r="S631" s="8"/>
      <c r="T631" s="8"/>
    </row>
    <row r="632" spans="1:20" x14ac:dyDescent="0.35">
      <c r="A632" s="100">
        <v>5130</v>
      </c>
      <c r="B632" s="94" t="s">
        <v>870</v>
      </c>
      <c r="C632" s="94" t="s">
        <v>845</v>
      </c>
      <c r="D632" s="95" t="s">
        <v>855</v>
      </c>
      <c r="E632" s="95" t="s">
        <v>861</v>
      </c>
      <c r="F632" s="94" t="s">
        <v>25</v>
      </c>
      <c r="G632" s="96">
        <v>4709.6499999999996</v>
      </c>
      <c r="H632" s="96"/>
      <c r="I632" s="97">
        <f t="shared" si="18"/>
        <v>4709.6499999999996</v>
      </c>
      <c r="J632" s="225" t="s">
        <v>992</v>
      </c>
      <c r="K632" s="91" t="s">
        <v>983</v>
      </c>
      <c r="L632" s="464"/>
      <c r="M632" s="309"/>
      <c r="N632" s="8"/>
      <c r="O632" s="8"/>
      <c r="P632" s="8"/>
      <c r="Q632" s="8"/>
      <c r="R632" s="8"/>
      <c r="S632" s="8"/>
      <c r="T632" s="8"/>
    </row>
    <row r="633" spans="1:20" x14ac:dyDescent="0.35">
      <c r="A633" s="100">
        <v>5130</v>
      </c>
      <c r="B633" s="94" t="s">
        <v>871</v>
      </c>
      <c r="C633" s="94" t="s">
        <v>845</v>
      </c>
      <c r="D633" s="95" t="s">
        <v>856</v>
      </c>
      <c r="E633" s="95" t="s">
        <v>862</v>
      </c>
      <c r="F633" s="94" t="s">
        <v>25</v>
      </c>
      <c r="G633" s="96">
        <v>7991.96</v>
      </c>
      <c r="H633" s="96"/>
      <c r="I633" s="97">
        <f t="shared" si="18"/>
        <v>7991.96</v>
      </c>
      <c r="J633" s="225" t="s">
        <v>995</v>
      </c>
      <c r="K633" s="91" t="s">
        <v>983</v>
      </c>
      <c r="L633" s="464"/>
      <c r="M633" s="309"/>
      <c r="N633" s="8"/>
      <c r="O633" s="8"/>
      <c r="P633" s="8"/>
      <c r="Q633" s="8"/>
      <c r="R633" s="8"/>
      <c r="S633" s="8"/>
      <c r="T633" s="8"/>
    </row>
    <row r="634" spans="1:20" x14ac:dyDescent="0.35">
      <c r="A634" s="100">
        <v>5130</v>
      </c>
      <c r="B634" s="94" t="s">
        <v>872</v>
      </c>
      <c r="C634" s="94" t="s">
        <v>845</v>
      </c>
      <c r="D634" s="95" t="s">
        <v>857</v>
      </c>
      <c r="E634" s="95" t="s">
        <v>879</v>
      </c>
      <c r="F634" s="94" t="s">
        <v>25</v>
      </c>
      <c r="G634" s="96">
        <v>4566.97</v>
      </c>
      <c r="H634" s="96"/>
      <c r="I634" s="97">
        <f t="shared" si="18"/>
        <v>4566.97</v>
      </c>
      <c r="J634" s="225" t="s">
        <v>993</v>
      </c>
      <c r="K634" s="91" t="s">
        <v>983</v>
      </c>
      <c r="L634" s="465"/>
      <c r="M634" s="309"/>
      <c r="N634" s="8"/>
      <c r="O634" s="8"/>
      <c r="P634" s="8"/>
      <c r="Q634" s="8"/>
      <c r="R634" s="8"/>
      <c r="S634" s="8"/>
      <c r="T634" s="8"/>
    </row>
    <row r="635" spans="1:20" s="374" customFormat="1" x14ac:dyDescent="0.35">
      <c r="A635" s="100">
        <v>5130</v>
      </c>
      <c r="B635" s="395" t="s">
        <v>1667</v>
      </c>
      <c r="C635" s="395" t="s">
        <v>845</v>
      </c>
      <c r="D635" s="396" t="s">
        <v>1668</v>
      </c>
      <c r="E635" s="396" t="s">
        <v>1669</v>
      </c>
      <c r="F635" s="395" t="s">
        <v>864</v>
      </c>
      <c r="G635" s="397">
        <v>824.5</v>
      </c>
      <c r="H635" s="397"/>
      <c r="I635" s="398">
        <f t="shared" si="18"/>
        <v>824.5</v>
      </c>
      <c r="J635" s="225"/>
      <c r="K635" s="91" t="s">
        <v>1664</v>
      </c>
      <c r="L635" s="394"/>
      <c r="M635" s="309"/>
      <c r="N635" s="8"/>
      <c r="O635" s="8"/>
      <c r="P635" s="8"/>
      <c r="Q635" s="8"/>
      <c r="R635" s="8"/>
      <c r="S635" s="8"/>
      <c r="T635" s="8"/>
    </row>
    <row r="636" spans="1:20" s="374" customFormat="1" x14ac:dyDescent="0.35">
      <c r="A636" s="100">
        <v>5130</v>
      </c>
      <c r="B636" s="395" t="s">
        <v>1666</v>
      </c>
      <c r="C636" s="395" t="s">
        <v>845</v>
      </c>
      <c r="D636" s="396" t="s">
        <v>1668</v>
      </c>
      <c r="E636" s="396" t="s">
        <v>1669</v>
      </c>
      <c r="F636" s="395" t="s">
        <v>25</v>
      </c>
      <c r="G636" s="397">
        <v>1098.33</v>
      </c>
      <c r="H636" s="397"/>
      <c r="I636" s="398">
        <f t="shared" si="18"/>
        <v>1098.33</v>
      </c>
      <c r="J636" s="225"/>
      <c r="K636" s="91" t="s">
        <v>1665</v>
      </c>
      <c r="L636" s="394"/>
      <c r="M636" s="309"/>
      <c r="N636" s="8"/>
      <c r="O636" s="8"/>
      <c r="P636" s="8"/>
      <c r="Q636" s="8"/>
      <c r="R636" s="8"/>
      <c r="S636" s="8"/>
      <c r="T636" s="8"/>
    </row>
    <row r="637" spans="1:20" x14ac:dyDescent="0.35">
      <c r="A637" s="19"/>
      <c r="B637" s="53"/>
      <c r="C637" s="94" t="s">
        <v>845</v>
      </c>
      <c r="D637" s="53"/>
      <c r="E637" s="53"/>
      <c r="F637" s="53"/>
      <c r="G637" s="75"/>
      <c r="H637" s="54" t="s">
        <v>782</v>
      </c>
      <c r="I637" s="194">
        <f>SUM(I621:I636)</f>
        <v>132509.90999999997</v>
      </c>
      <c r="J637" s="7"/>
      <c r="K637" s="7"/>
      <c r="L637" s="7"/>
      <c r="M637" s="309"/>
      <c r="N637" s="8"/>
      <c r="O637" s="8"/>
      <c r="P637" s="8"/>
      <c r="Q637" s="8"/>
      <c r="R637" s="8"/>
      <c r="S637" s="8"/>
      <c r="T637" s="8"/>
    </row>
    <row r="638" spans="1:20" ht="45" customHeight="1" x14ac:dyDescent="0.35">
      <c r="A638" s="19">
        <v>329</v>
      </c>
      <c r="B638" s="130"/>
      <c r="C638" s="10" t="s">
        <v>1105</v>
      </c>
      <c r="D638" s="130"/>
      <c r="E638" s="130"/>
      <c r="F638" s="192" t="s">
        <v>239</v>
      </c>
      <c r="G638" s="21">
        <v>2014.74</v>
      </c>
      <c r="H638" s="131"/>
      <c r="I638" s="194">
        <f t="shared" ref="I638" si="19">G638-H638</f>
        <v>2014.74</v>
      </c>
      <c r="J638" s="218"/>
      <c r="K638" s="130" t="s">
        <v>1115</v>
      </c>
      <c r="L638" s="392" t="s">
        <v>1645</v>
      </c>
      <c r="M638" s="309"/>
      <c r="N638" s="8"/>
      <c r="O638" s="8"/>
      <c r="P638" s="8"/>
      <c r="Q638" s="8"/>
      <c r="R638" s="8"/>
      <c r="S638" s="8"/>
      <c r="T638" s="8"/>
    </row>
    <row r="639" spans="1:20" ht="21.75" thickBot="1" x14ac:dyDescent="0.4">
      <c r="A639" s="202">
        <v>1865</v>
      </c>
      <c r="B639" s="10" t="s">
        <v>401</v>
      </c>
      <c r="C639" s="10" t="s">
        <v>402</v>
      </c>
      <c r="D639" s="11">
        <v>42720</v>
      </c>
      <c r="E639" s="11">
        <v>42744</v>
      </c>
      <c r="F639" s="10" t="s">
        <v>244</v>
      </c>
      <c r="G639" s="12">
        <v>165.25</v>
      </c>
      <c r="H639" s="12">
        <f>162.25+3</f>
        <v>165.25</v>
      </c>
      <c r="I639" s="16">
        <f>G639-H639</f>
        <v>0</v>
      </c>
      <c r="J639" s="213" t="s">
        <v>265</v>
      </c>
      <c r="K639" s="367" t="s">
        <v>811</v>
      </c>
      <c r="L639" s="460" t="s">
        <v>1134</v>
      </c>
      <c r="M639" s="345" t="s">
        <v>1497</v>
      </c>
      <c r="N639" s="8"/>
      <c r="O639" s="8"/>
      <c r="P639" s="8"/>
      <c r="Q639" s="8"/>
      <c r="R639" s="8"/>
      <c r="S639" s="8"/>
      <c r="T639" s="8"/>
    </row>
    <row r="640" spans="1:20" ht="63.75" thickBot="1" x14ac:dyDescent="0.4">
      <c r="A640" s="202">
        <v>1865</v>
      </c>
      <c r="B640" s="10" t="s">
        <v>403</v>
      </c>
      <c r="C640" s="10" t="s">
        <v>402</v>
      </c>
      <c r="D640" s="11">
        <v>42720</v>
      </c>
      <c r="E640" s="11">
        <v>42744</v>
      </c>
      <c r="F640" s="10" t="s">
        <v>244</v>
      </c>
      <c r="G640" s="12">
        <v>165.25</v>
      </c>
      <c r="H640" s="12">
        <v>165.25</v>
      </c>
      <c r="I640" s="16">
        <v>0</v>
      </c>
      <c r="J640" s="213" t="s">
        <v>265</v>
      </c>
      <c r="K640" s="367" t="s">
        <v>811</v>
      </c>
      <c r="L640" s="461"/>
      <c r="M640" s="373" t="s">
        <v>1498</v>
      </c>
      <c r="N640" s="8"/>
      <c r="O640" s="8"/>
      <c r="P640" s="8"/>
      <c r="Q640" s="8"/>
      <c r="R640" s="8"/>
      <c r="S640" s="8"/>
      <c r="T640" s="8"/>
    </row>
    <row r="641" spans="1:13" x14ac:dyDescent="0.35">
      <c r="A641" s="202">
        <v>1865</v>
      </c>
      <c r="B641" s="10" t="s">
        <v>404</v>
      </c>
      <c r="C641" s="10" t="s">
        <v>402</v>
      </c>
      <c r="D641" s="11">
        <v>42720</v>
      </c>
      <c r="E641" s="11">
        <v>42744</v>
      </c>
      <c r="F641" s="10" t="s">
        <v>244</v>
      </c>
      <c r="G641" s="12">
        <v>165.25</v>
      </c>
      <c r="H641" s="12">
        <v>165.25</v>
      </c>
      <c r="I641" s="16">
        <v>0</v>
      </c>
      <c r="J641" s="213" t="s">
        <v>265</v>
      </c>
      <c r="K641" s="368" t="s">
        <v>811</v>
      </c>
      <c r="L641" s="461"/>
      <c r="M641" s="313" t="s">
        <v>1661</v>
      </c>
    </row>
    <row r="642" spans="1:13" x14ac:dyDescent="0.35">
      <c r="A642" s="369">
        <v>1865</v>
      </c>
      <c r="B642" s="10" t="s">
        <v>880</v>
      </c>
      <c r="C642" s="10" t="s">
        <v>402</v>
      </c>
      <c r="D642" s="11" t="s">
        <v>884</v>
      </c>
      <c r="E642" s="11" t="s">
        <v>852</v>
      </c>
      <c r="F642" s="10" t="s">
        <v>244</v>
      </c>
      <c r="G642" s="12">
        <v>172.66</v>
      </c>
      <c r="H642" s="12">
        <v>172.66</v>
      </c>
      <c r="I642" s="16">
        <v>0</v>
      </c>
      <c r="J642" s="370" t="s">
        <v>984</v>
      </c>
      <c r="K642" s="371" t="s">
        <v>983</v>
      </c>
      <c r="L642" s="461"/>
    </row>
    <row r="643" spans="1:13" x14ac:dyDescent="0.35">
      <c r="A643" s="369">
        <v>1865</v>
      </c>
      <c r="B643" s="10" t="s">
        <v>881</v>
      </c>
      <c r="C643" s="10" t="s">
        <v>402</v>
      </c>
      <c r="D643" s="11" t="s">
        <v>884</v>
      </c>
      <c r="E643" s="11" t="s">
        <v>852</v>
      </c>
      <c r="F643" s="10" t="s">
        <v>244</v>
      </c>
      <c r="G643" s="12">
        <v>173.23</v>
      </c>
      <c r="H643" s="12">
        <v>173.23</v>
      </c>
      <c r="I643" s="16">
        <v>0</v>
      </c>
      <c r="J643" s="370" t="s">
        <v>984</v>
      </c>
      <c r="K643" s="371" t="s">
        <v>983</v>
      </c>
      <c r="L643" s="461"/>
    </row>
    <row r="644" spans="1:13" x14ac:dyDescent="0.35">
      <c r="A644" s="369">
        <v>1865</v>
      </c>
      <c r="B644" s="10" t="s">
        <v>882</v>
      </c>
      <c r="C644" s="10" t="s">
        <v>402</v>
      </c>
      <c r="D644" s="11" t="s">
        <v>884</v>
      </c>
      <c r="E644" s="11" t="s">
        <v>852</v>
      </c>
      <c r="F644" s="10" t="s">
        <v>244</v>
      </c>
      <c r="G644" s="12">
        <v>173.23</v>
      </c>
      <c r="H644" s="12">
        <v>173.23</v>
      </c>
      <c r="I644" s="16">
        <v>0</v>
      </c>
      <c r="J644" s="370" t="s">
        <v>984</v>
      </c>
      <c r="K644" s="371" t="s">
        <v>983</v>
      </c>
      <c r="L644" s="461"/>
    </row>
    <row r="645" spans="1:13" x14ac:dyDescent="0.35">
      <c r="A645" s="369">
        <v>1865</v>
      </c>
      <c r="B645" s="10" t="s">
        <v>883</v>
      </c>
      <c r="C645" s="10" t="s">
        <v>402</v>
      </c>
      <c r="D645" s="11" t="s">
        <v>884</v>
      </c>
      <c r="E645" s="11" t="s">
        <v>852</v>
      </c>
      <c r="F645" s="10" t="s">
        <v>244</v>
      </c>
      <c r="G645" s="12">
        <v>173.23</v>
      </c>
      <c r="H645" s="12">
        <v>173.23</v>
      </c>
      <c r="I645" s="16">
        <v>0</v>
      </c>
      <c r="J645" s="370" t="s">
        <v>984</v>
      </c>
      <c r="K645" s="371" t="s">
        <v>983</v>
      </c>
      <c r="L645" s="461"/>
    </row>
    <row r="646" spans="1:13" x14ac:dyDescent="0.35">
      <c r="A646" s="372"/>
      <c r="B646" s="130"/>
      <c r="C646" s="10" t="s">
        <v>402</v>
      </c>
      <c r="D646" s="130"/>
      <c r="E646" s="130"/>
      <c r="F646" s="130"/>
      <c r="G646" s="21"/>
      <c r="H646" s="131" t="s">
        <v>782</v>
      </c>
      <c r="I646" s="125">
        <f>SUM(I639:I645)</f>
        <v>0</v>
      </c>
      <c r="J646" s="133"/>
      <c r="K646" s="133"/>
      <c r="L646" s="462"/>
    </row>
    <row r="648" spans="1:13" x14ac:dyDescent="0.35">
      <c r="I648" s="414"/>
    </row>
    <row r="649" spans="1:13" x14ac:dyDescent="0.35">
      <c r="I649" s="65">
        <v>703144.85</v>
      </c>
    </row>
    <row r="650" spans="1:13" x14ac:dyDescent="0.35">
      <c r="B650" s="196"/>
      <c r="C650" s="191" t="s">
        <v>1496</v>
      </c>
      <c r="H650" s="1">
        <f>SUBTOTAL(9,H70:H77)</f>
        <v>22631.21</v>
      </c>
      <c r="I650" s="65">
        <v>0.48</v>
      </c>
      <c r="J650" s="1" t="s">
        <v>1675</v>
      </c>
    </row>
    <row r="651" spans="1:13" x14ac:dyDescent="0.35">
      <c r="B651" s="197"/>
      <c r="C651" s="191" t="s">
        <v>1116</v>
      </c>
      <c r="I651" s="65">
        <v>-0.06</v>
      </c>
      <c r="J651" s="1" t="s">
        <v>1676</v>
      </c>
    </row>
    <row r="652" spans="1:13" x14ac:dyDescent="0.35">
      <c r="B652" s="359"/>
      <c r="C652" s="1" t="s">
        <v>1495</v>
      </c>
      <c r="I652" s="65">
        <v>-0.28000000000000003</v>
      </c>
      <c r="J652" s="1" t="s">
        <v>1677</v>
      </c>
    </row>
    <row r="653" spans="1:13" x14ac:dyDescent="0.35">
      <c r="B653" s="435"/>
      <c r="C653" s="1" t="s">
        <v>1756</v>
      </c>
    </row>
    <row r="654" spans="1:13" x14ac:dyDescent="0.35">
      <c r="I654" s="400">
        <f>I649+I650+I651+I652+I653</f>
        <v>703144.98999999987</v>
      </c>
    </row>
    <row r="657" spans="9:11" x14ac:dyDescent="0.35">
      <c r="K657" s="399"/>
    </row>
    <row r="659" spans="9:11" x14ac:dyDescent="0.35">
      <c r="I659" s="66"/>
    </row>
  </sheetData>
  <autoFilter ref="A1:M646" xr:uid="{00000000-0009-0000-0000-000005000000}"/>
  <mergeCells count="29">
    <mergeCell ref="L520:L523"/>
    <mergeCell ref="L2:L15"/>
    <mergeCell ref="L17:L28"/>
    <mergeCell ref="L31:L32"/>
    <mergeCell ref="L177:L202"/>
    <mergeCell ref="L34:L35"/>
    <mergeCell ref="L40:L68"/>
    <mergeCell ref="L70:L75"/>
    <mergeCell ref="L79:L93"/>
    <mergeCell ref="L95:L118"/>
    <mergeCell ref="L121:L143"/>
    <mergeCell ref="L145:L158"/>
    <mergeCell ref="L160:L173"/>
    <mergeCell ref="M274:M295"/>
    <mergeCell ref="M207:M255"/>
    <mergeCell ref="L639:L646"/>
    <mergeCell ref="L621:L634"/>
    <mergeCell ref="L527:L530"/>
    <mergeCell ref="L532:L534"/>
    <mergeCell ref="L536:L539"/>
    <mergeCell ref="L541:L555"/>
    <mergeCell ref="L557:L613"/>
    <mergeCell ref="L615:L619"/>
    <mergeCell ref="L207:L255"/>
    <mergeCell ref="L347:L356"/>
    <mergeCell ref="L358:L385"/>
    <mergeCell ref="L492:L497"/>
    <mergeCell ref="L498:L513"/>
    <mergeCell ref="L516:L518"/>
  </mergeCells>
  <pageMargins left="0" right="0" top="0" bottom="0" header="0.31496062992125984" footer="0.31496062992125984"/>
  <pageSetup paperSize="9" scale="4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0"/>
  <sheetViews>
    <sheetView tabSelected="1" workbookViewId="0">
      <selection activeCell="K2" sqref="K2"/>
    </sheetView>
  </sheetViews>
  <sheetFormatPr defaultRowHeight="15" x14ac:dyDescent="0.25"/>
  <cols>
    <col min="1" max="1" width="19.5703125" customWidth="1"/>
    <col min="2" max="2" width="12" customWidth="1"/>
    <col min="3" max="3" width="15.42578125" customWidth="1"/>
    <col min="4" max="4" width="17.7109375" customWidth="1"/>
    <col min="5" max="5" width="12.7109375" customWidth="1"/>
    <col min="6" max="6" width="10.140625" customWidth="1"/>
    <col min="7" max="7" width="10.5703125" customWidth="1"/>
    <col min="8" max="8" width="14.28515625" customWidth="1"/>
    <col min="9" max="9" width="11.28515625" customWidth="1"/>
    <col min="10" max="10" width="8.85546875" hidden="1" customWidth="1"/>
    <col min="11" max="11" width="16.28515625" customWidth="1"/>
    <col min="12" max="12" width="13" customWidth="1"/>
    <col min="13" max="13" width="13.28515625" customWidth="1"/>
  </cols>
  <sheetData>
    <row r="1" spans="1:13" ht="15.75" x14ac:dyDescent="0.25">
      <c r="K1" s="452" t="s">
        <v>1778</v>
      </c>
    </row>
    <row r="2" spans="1:13" s="374" customFormat="1" ht="15.75" x14ac:dyDescent="0.25">
      <c r="K2" s="452" t="s">
        <v>1784</v>
      </c>
    </row>
    <row r="3" spans="1:13" s="374" customFormat="1" ht="15.75" x14ac:dyDescent="0.25">
      <c r="K3" s="452" t="s">
        <v>1779</v>
      </c>
    </row>
    <row r="4" spans="1:13" s="374" customFormat="1" x14ac:dyDescent="0.25"/>
    <row r="5" spans="1:13" s="374" customFormat="1" ht="15.75" x14ac:dyDescent="0.25">
      <c r="L5" s="452"/>
    </row>
    <row r="7" spans="1:13" ht="18.75" x14ac:dyDescent="0.3">
      <c r="E7" s="453" t="s">
        <v>1780</v>
      </c>
      <c r="F7" s="453"/>
    </row>
    <row r="10" spans="1:13" ht="63" x14ac:dyDescent="0.25">
      <c r="A10" s="454" t="s">
        <v>0</v>
      </c>
      <c r="B10" s="454" t="s">
        <v>1</v>
      </c>
      <c r="C10" s="454" t="s">
        <v>2</v>
      </c>
      <c r="D10" s="454" t="s">
        <v>3</v>
      </c>
      <c r="E10" s="454" t="s">
        <v>4</v>
      </c>
      <c r="F10" s="454" t="s">
        <v>5</v>
      </c>
      <c r="G10" s="455" t="s">
        <v>6</v>
      </c>
      <c r="H10" s="455" t="s">
        <v>7</v>
      </c>
      <c r="I10" s="456" t="s">
        <v>8</v>
      </c>
      <c r="J10" s="457"/>
      <c r="K10" s="458" t="s">
        <v>1781</v>
      </c>
      <c r="L10" s="458" t="s">
        <v>1782</v>
      </c>
      <c r="M10" s="458" t="s">
        <v>1783</v>
      </c>
    </row>
  </sheetData>
  <pageMargins left="0.7" right="0.7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"/>
  <sheetViews>
    <sheetView workbookViewId="0">
      <selection activeCell="J9" sqref="J9"/>
    </sheetView>
  </sheetViews>
  <sheetFormatPr defaultRowHeight="15" x14ac:dyDescent="0.25"/>
  <cols>
    <col min="3" max="3" width="26.28515625" customWidth="1"/>
    <col min="10" max="10" width="107.140625" customWidth="1"/>
    <col min="13" max="13" width="40.140625" customWidth="1"/>
  </cols>
  <sheetData>
    <row r="1" spans="1:13" ht="18.75" x14ac:dyDescent="0.3">
      <c r="A1" s="332" t="s">
        <v>0</v>
      </c>
      <c r="B1" s="333" t="s">
        <v>1</v>
      </c>
      <c r="C1" s="333" t="s">
        <v>2</v>
      </c>
      <c r="D1" s="333" t="s">
        <v>3</v>
      </c>
      <c r="E1" s="333" t="s">
        <v>4</v>
      </c>
      <c r="F1" s="333" t="s">
        <v>5</v>
      </c>
      <c r="G1" s="334" t="s">
        <v>6</v>
      </c>
      <c r="H1" s="334" t="s">
        <v>7</v>
      </c>
      <c r="I1" s="335" t="s">
        <v>8</v>
      </c>
      <c r="J1" s="348" t="s">
        <v>1740</v>
      </c>
      <c r="K1" s="337" t="s">
        <v>810</v>
      </c>
      <c r="L1" s="337" t="s">
        <v>823</v>
      </c>
      <c r="M1" s="337" t="s">
        <v>833</v>
      </c>
    </row>
    <row r="2" spans="1:13" ht="29.25" thickBot="1" x14ac:dyDescent="0.5">
      <c r="A2" s="78">
        <v>1230</v>
      </c>
      <c r="B2" s="21" t="s">
        <v>440</v>
      </c>
      <c r="C2" s="92" t="s">
        <v>441</v>
      </c>
      <c r="D2" s="21" t="s">
        <v>231</v>
      </c>
      <c r="E2" s="21" t="s">
        <v>232</v>
      </c>
      <c r="F2" s="21" t="s">
        <v>16</v>
      </c>
      <c r="G2" s="22">
        <v>20.440000000000001</v>
      </c>
      <c r="H2" s="22">
        <v>20.439999999999998</v>
      </c>
      <c r="I2" s="23">
        <v>0</v>
      </c>
      <c r="J2" s="68" t="s">
        <v>1741</v>
      </c>
      <c r="K2" s="73" t="s">
        <v>813</v>
      </c>
      <c r="L2" s="463" t="s">
        <v>1633</v>
      </c>
      <c r="M2" s="314" t="s">
        <v>1009</v>
      </c>
    </row>
    <row r="3" spans="1:13" ht="21.75" thickBot="1" x14ac:dyDescent="0.4">
      <c r="A3" s="78">
        <v>1230</v>
      </c>
      <c r="B3" s="21" t="s">
        <v>442</v>
      </c>
      <c r="C3" s="21" t="s">
        <v>441</v>
      </c>
      <c r="D3" s="21" t="s">
        <v>231</v>
      </c>
      <c r="E3" s="21" t="s">
        <v>232</v>
      </c>
      <c r="F3" s="21" t="s">
        <v>16</v>
      </c>
      <c r="G3" s="22">
        <v>112.6</v>
      </c>
      <c r="H3" s="22">
        <v>112.6</v>
      </c>
      <c r="I3" s="23">
        <v>0</v>
      </c>
      <c r="J3" s="72" t="s">
        <v>1742</v>
      </c>
      <c r="K3" s="73" t="s">
        <v>813</v>
      </c>
      <c r="L3" s="466"/>
      <c r="M3" s="309" t="s">
        <v>1629</v>
      </c>
    </row>
    <row r="4" spans="1:13" ht="21.75" thickBot="1" x14ac:dyDescent="0.4">
      <c r="A4" s="199">
        <v>1230</v>
      </c>
      <c r="B4" s="21" t="s">
        <v>490</v>
      </c>
      <c r="C4" s="21" t="s">
        <v>441</v>
      </c>
      <c r="D4" s="21" t="s">
        <v>491</v>
      </c>
      <c r="E4" s="21" t="s">
        <v>492</v>
      </c>
      <c r="F4" s="21" t="s">
        <v>25</v>
      </c>
      <c r="G4" s="22">
        <v>4418.1499999999996</v>
      </c>
      <c r="H4" s="22">
        <v>4418.1499999999996</v>
      </c>
      <c r="I4" s="23">
        <v>0</v>
      </c>
      <c r="J4" s="68" t="s">
        <v>1743</v>
      </c>
      <c r="K4" s="73" t="s">
        <v>816</v>
      </c>
      <c r="L4" s="466"/>
      <c r="M4" s="309" t="s">
        <v>1701</v>
      </c>
    </row>
    <row r="5" spans="1:13" ht="21.75" thickBot="1" x14ac:dyDescent="0.4">
      <c r="A5" s="199">
        <v>1230</v>
      </c>
      <c r="B5" s="21" t="s">
        <v>493</v>
      </c>
      <c r="C5" s="21" t="s">
        <v>441</v>
      </c>
      <c r="D5" s="21" t="s">
        <v>492</v>
      </c>
      <c r="E5" s="21" t="s">
        <v>494</v>
      </c>
      <c r="F5" s="21" t="s">
        <v>25</v>
      </c>
      <c r="G5" s="22">
        <v>5279.3</v>
      </c>
      <c r="H5" s="22">
        <v>5279.3</v>
      </c>
      <c r="I5" s="23">
        <v>0</v>
      </c>
      <c r="J5" s="68" t="s">
        <v>1744</v>
      </c>
      <c r="K5" s="73" t="s">
        <v>816</v>
      </c>
      <c r="L5" s="466"/>
      <c r="M5" s="309"/>
    </row>
    <row r="6" spans="1:13" ht="21.75" thickBot="1" x14ac:dyDescent="0.4">
      <c r="A6" s="199">
        <v>1230</v>
      </c>
      <c r="B6" s="21" t="s">
        <v>495</v>
      </c>
      <c r="C6" s="21" t="s">
        <v>441</v>
      </c>
      <c r="D6" s="21" t="s">
        <v>496</v>
      </c>
      <c r="E6" s="21" t="s">
        <v>497</v>
      </c>
      <c r="F6" s="21" t="s">
        <v>25</v>
      </c>
      <c r="G6" s="22">
        <v>571.66</v>
      </c>
      <c r="H6" s="22">
        <v>571.66</v>
      </c>
      <c r="I6" s="23">
        <v>0</v>
      </c>
      <c r="J6" s="68" t="s">
        <v>1766</v>
      </c>
      <c r="K6" s="73" t="s">
        <v>816</v>
      </c>
      <c r="L6" s="466"/>
      <c r="M6" s="309"/>
    </row>
    <row r="7" spans="1:13" ht="21.75" thickBot="1" x14ac:dyDescent="0.4">
      <c r="A7" s="199">
        <v>1230</v>
      </c>
      <c r="B7" s="21" t="s">
        <v>498</v>
      </c>
      <c r="C7" s="21" t="s">
        <v>441</v>
      </c>
      <c r="D7" s="21" t="s">
        <v>494</v>
      </c>
      <c r="E7" s="21" t="s">
        <v>499</v>
      </c>
      <c r="F7" s="21" t="s">
        <v>25</v>
      </c>
      <c r="G7" s="22">
        <v>5147.66</v>
      </c>
      <c r="H7" s="22">
        <v>2297.73</v>
      </c>
      <c r="I7" s="23">
        <v>2849.93</v>
      </c>
      <c r="J7" s="68" t="s">
        <v>1745</v>
      </c>
      <c r="K7" s="73" t="s">
        <v>816</v>
      </c>
      <c r="L7" s="467"/>
      <c r="M7" s="309"/>
    </row>
    <row r="8" spans="1:13" ht="21" x14ac:dyDescent="0.35">
      <c r="A8" s="199">
        <v>1230</v>
      </c>
      <c r="B8" s="21" t="s">
        <v>500</v>
      </c>
      <c r="C8" s="21" t="s">
        <v>441</v>
      </c>
      <c r="D8" s="21" t="s">
        <v>499</v>
      </c>
      <c r="E8" s="21" t="s">
        <v>501</v>
      </c>
      <c r="F8" s="21" t="s">
        <v>25</v>
      </c>
      <c r="G8" s="22">
        <v>3332.4</v>
      </c>
      <c r="H8" s="22"/>
      <c r="I8" s="23">
        <v>3332.4</v>
      </c>
      <c r="J8" s="68"/>
      <c r="K8" s="106" t="s">
        <v>816</v>
      </c>
      <c r="L8" s="53"/>
      <c r="M8" s="309"/>
    </row>
    <row r="9" spans="1:13" ht="21" x14ac:dyDescent="0.35">
      <c r="A9" s="199">
        <v>1230</v>
      </c>
      <c r="B9" s="21"/>
      <c r="C9" s="21" t="s">
        <v>441</v>
      </c>
      <c r="D9" s="21" t="s">
        <v>1101</v>
      </c>
      <c r="E9" s="21"/>
      <c r="F9" s="21" t="s">
        <v>1084</v>
      </c>
      <c r="G9" s="22">
        <v>3749</v>
      </c>
      <c r="H9" s="22">
        <v>3749</v>
      </c>
      <c r="I9" s="23">
        <v>0</v>
      </c>
      <c r="J9" s="216" t="s">
        <v>1746</v>
      </c>
      <c r="K9" s="91"/>
      <c r="L9" s="53"/>
      <c r="M9" s="309"/>
    </row>
    <row r="10" spans="1:13" ht="21" x14ac:dyDescent="0.35">
      <c r="A10" s="19"/>
      <c r="B10" s="53"/>
      <c r="C10" s="21" t="s">
        <v>441</v>
      </c>
      <c r="D10" s="53"/>
      <c r="E10" s="53"/>
      <c r="F10" s="53"/>
      <c r="G10" s="75"/>
      <c r="H10" s="54" t="s">
        <v>782</v>
      </c>
      <c r="I10" s="190">
        <v>6182.33</v>
      </c>
      <c r="J10" s="68"/>
      <c r="K10" s="68"/>
      <c r="L10" s="53" t="s">
        <v>1118</v>
      </c>
      <c r="M10" s="309"/>
    </row>
    <row r="11" spans="1:13" x14ac:dyDescent="0.25">
      <c r="A11" s="374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</row>
    <row r="12" spans="1:13" ht="21.75" thickBot="1" x14ac:dyDescent="0.4">
      <c r="A12" s="198">
        <v>829</v>
      </c>
      <c r="B12" s="14" t="s">
        <v>347</v>
      </c>
      <c r="C12" s="94" t="s">
        <v>348</v>
      </c>
      <c r="D12" s="18">
        <v>42646</v>
      </c>
      <c r="E12" s="18">
        <v>42660</v>
      </c>
      <c r="F12" s="14" t="s">
        <v>318</v>
      </c>
      <c r="G12" s="15">
        <v>237.51</v>
      </c>
      <c r="H12" s="15">
        <v>141.77000000000001</v>
      </c>
      <c r="I12" s="16">
        <v>95.739999999999981</v>
      </c>
      <c r="J12" s="109" t="s">
        <v>1747</v>
      </c>
      <c r="K12" s="73" t="s">
        <v>811</v>
      </c>
      <c r="L12" s="463" t="s">
        <v>1681</v>
      </c>
      <c r="M12" s="374"/>
    </row>
    <row r="13" spans="1:13" ht="21.75" thickBot="1" x14ac:dyDescent="0.4">
      <c r="A13" s="198">
        <v>829</v>
      </c>
      <c r="B13" s="14" t="s">
        <v>349</v>
      </c>
      <c r="C13" s="14" t="s">
        <v>348</v>
      </c>
      <c r="D13" s="18">
        <v>42720</v>
      </c>
      <c r="E13" s="18">
        <v>42720</v>
      </c>
      <c r="F13" s="14" t="s">
        <v>244</v>
      </c>
      <c r="G13" s="15">
        <v>165.25</v>
      </c>
      <c r="H13" s="15"/>
      <c r="I13" s="16">
        <v>165.25</v>
      </c>
      <c r="J13" s="215"/>
      <c r="K13" s="73" t="s">
        <v>811</v>
      </c>
      <c r="L13" s="467"/>
      <c r="M13" s="374"/>
    </row>
    <row r="14" spans="1:13" x14ac:dyDescent="0.25">
      <c r="A14" s="19"/>
      <c r="B14" s="53"/>
      <c r="C14" s="14" t="s">
        <v>348</v>
      </c>
      <c r="D14" s="53"/>
      <c r="E14" s="53"/>
      <c r="F14" s="53"/>
      <c r="G14" s="75"/>
      <c r="H14" s="54" t="s">
        <v>782</v>
      </c>
      <c r="I14" s="194">
        <f>SUM(I12:I13)</f>
        <v>260.99</v>
      </c>
      <c r="J14" s="68"/>
      <c r="K14" s="68"/>
      <c r="L14" s="53"/>
      <c r="M14" s="374"/>
    </row>
    <row r="15" spans="1:13" x14ac:dyDescent="0.25">
      <c r="A15" s="374"/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</row>
    <row r="16" spans="1:13" ht="21.75" thickBot="1" x14ac:dyDescent="0.4">
      <c r="A16" s="78">
        <v>847</v>
      </c>
      <c r="B16" s="21" t="s">
        <v>235</v>
      </c>
      <c r="C16" s="92" t="s">
        <v>236</v>
      </c>
      <c r="D16" s="21" t="s">
        <v>237</v>
      </c>
      <c r="E16" s="21" t="s">
        <v>238</v>
      </c>
      <c r="F16" s="21" t="s">
        <v>239</v>
      </c>
      <c r="G16" s="22">
        <v>224.67</v>
      </c>
      <c r="H16" s="22">
        <v>-119.81</v>
      </c>
      <c r="I16" s="23">
        <v>104.85999999999999</v>
      </c>
      <c r="J16" s="68" t="s">
        <v>1748</v>
      </c>
      <c r="K16" s="73" t="s">
        <v>815</v>
      </c>
      <c r="L16" s="463" t="s">
        <v>1682</v>
      </c>
      <c r="M16" s="374"/>
    </row>
    <row r="17" spans="1:13" ht="21.75" thickBot="1" x14ac:dyDescent="0.4">
      <c r="A17" s="78">
        <v>847</v>
      </c>
      <c r="B17" s="21" t="s">
        <v>240</v>
      </c>
      <c r="C17" s="21" t="s">
        <v>236</v>
      </c>
      <c r="D17" s="21" t="s">
        <v>241</v>
      </c>
      <c r="E17" s="21" t="s">
        <v>242</v>
      </c>
      <c r="F17" s="21" t="s">
        <v>239</v>
      </c>
      <c r="G17" s="22">
        <v>123.05</v>
      </c>
      <c r="H17" s="22"/>
      <c r="I17" s="23">
        <v>123.05</v>
      </c>
      <c r="J17" s="68"/>
      <c r="K17" s="73" t="s">
        <v>815</v>
      </c>
      <c r="L17" s="467"/>
      <c r="M17" s="374"/>
    </row>
    <row r="18" spans="1:13" x14ac:dyDescent="0.25">
      <c r="A18" s="204"/>
      <c r="B18" s="53"/>
      <c r="C18" s="21" t="s">
        <v>236</v>
      </c>
      <c r="D18" s="53"/>
      <c r="E18" s="53"/>
      <c r="F18" s="187"/>
      <c r="G18" s="75"/>
      <c r="H18" s="54" t="s">
        <v>782</v>
      </c>
      <c r="I18" s="190">
        <f>SUM(I16:I17)</f>
        <v>227.90999999999997</v>
      </c>
      <c r="J18" s="216"/>
      <c r="K18" s="68"/>
      <c r="L18" s="53" t="s">
        <v>1710</v>
      </c>
      <c r="M18" s="374"/>
    </row>
    <row r="19" spans="1:13" x14ac:dyDescent="0.25">
      <c r="A19" s="374"/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</row>
    <row r="20" spans="1:13" ht="21.75" thickBot="1" x14ac:dyDescent="0.4">
      <c r="A20" s="78">
        <v>1649</v>
      </c>
      <c r="B20" s="21" t="s">
        <v>223</v>
      </c>
      <c r="C20" s="92" t="s">
        <v>203</v>
      </c>
      <c r="D20" s="21" t="s">
        <v>224</v>
      </c>
      <c r="E20" s="21" t="s">
        <v>225</v>
      </c>
      <c r="F20" s="21" t="s">
        <v>9</v>
      </c>
      <c r="G20" s="22">
        <v>38.799999999999997</v>
      </c>
      <c r="H20" s="22"/>
      <c r="I20" s="23">
        <v>38.799999999999997</v>
      </c>
      <c r="J20" s="53"/>
      <c r="K20" s="73" t="s">
        <v>815</v>
      </c>
      <c r="L20" s="463" t="s">
        <v>1687</v>
      </c>
      <c r="M20" s="374"/>
    </row>
    <row r="21" spans="1:13" ht="21.75" thickBot="1" x14ac:dyDescent="0.4">
      <c r="A21" s="78">
        <v>1649</v>
      </c>
      <c r="B21" s="21" t="s">
        <v>226</v>
      </c>
      <c r="C21" s="21" t="s">
        <v>203</v>
      </c>
      <c r="D21" s="21" t="s">
        <v>227</v>
      </c>
      <c r="E21" s="21" t="s">
        <v>228</v>
      </c>
      <c r="F21" s="21" t="s">
        <v>9</v>
      </c>
      <c r="G21" s="22">
        <v>295.85000000000002</v>
      </c>
      <c r="H21" s="22"/>
      <c r="I21" s="23">
        <v>295.85000000000002</v>
      </c>
      <c r="J21" s="53"/>
      <c r="K21" s="73" t="s">
        <v>815</v>
      </c>
      <c r="L21" s="466"/>
      <c r="M21" s="374"/>
    </row>
    <row r="22" spans="1:13" ht="21.75" thickBot="1" x14ac:dyDescent="0.4">
      <c r="A22" s="78">
        <v>1649</v>
      </c>
      <c r="B22" s="21" t="s">
        <v>791</v>
      </c>
      <c r="C22" s="21" t="s">
        <v>203</v>
      </c>
      <c r="D22" s="21" t="s">
        <v>805</v>
      </c>
      <c r="E22" s="21" t="s">
        <v>807</v>
      </c>
      <c r="F22" s="21" t="s">
        <v>25</v>
      </c>
      <c r="G22" s="22">
        <v>246.38</v>
      </c>
      <c r="H22" s="22">
        <v>246</v>
      </c>
      <c r="I22" s="23">
        <f>G22-H22</f>
        <v>0.37999999999999545</v>
      </c>
      <c r="J22" s="53" t="s">
        <v>1749</v>
      </c>
      <c r="K22" s="73" t="s">
        <v>815</v>
      </c>
      <c r="L22" s="466"/>
      <c r="M22" s="374"/>
    </row>
    <row r="23" spans="1:13" ht="21.75" thickBot="1" x14ac:dyDescent="0.4">
      <c r="A23" s="78">
        <v>1649</v>
      </c>
      <c r="B23" s="21" t="s">
        <v>792</v>
      </c>
      <c r="C23" s="21" t="s">
        <v>203</v>
      </c>
      <c r="D23" s="21" t="s">
        <v>806</v>
      </c>
      <c r="E23" s="21" t="s">
        <v>808</v>
      </c>
      <c r="F23" s="21" t="s">
        <v>25</v>
      </c>
      <c r="G23" s="22">
        <v>48.02</v>
      </c>
      <c r="H23" s="22"/>
      <c r="I23" s="23">
        <f>G23-H23</f>
        <v>48.02</v>
      </c>
      <c r="J23" s="53"/>
      <c r="K23" s="73" t="s">
        <v>815</v>
      </c>
      <c r="L23" s="466"/>
      <c r="M23" s="374"/>
    </row>
    <row r="24" spans="1:13" ht="21.75" thickBot="1" x14ac:dyDescent="0.4">
      <c r="A24" s="78">
        <v>1649</v>
      </c>
      <c r="B24" s="21" t="s">
        <v>793</v>
      </c>
      <c r="C24" s="21" t="s">
        <v>203</v>
      </c>
      <c r="D24" s="21" t="s">
        <v>227</v>
      </c>
      <c r="E24" s="21" t="s">
        <v>809</v>
      </c>
      <c r="F24" s="21" t="s">
        <v>25</v>
      </c>
      <c r="G24" s="22">
        <v>470.16</v>
      </c>
      <c r="H24" s="22"/>
      <c r="I24" s="23">
        <f>G24-H24</f>
        <v>470.16</v>
      </c>
      <c r="J24" s="53"/>
      <c r="K24" s="73" t="s">
        <v>815</v>
      </c>
      <c r="L24" s="466"/>
      <c r="M24" s="374"/>
    </row>
    <row r="25" spans="1:13" ht="21.75" thickBot="1" x14ac:dyDescent="0.4">
      <c r="A25" s="199">
        <v>1649</v>
      </c>
      <c r="B25" s="21" t="s">
        <v>202</v>
      </c>
      <c r="C25" s="21" t="s">
        <v>203</v>
      </c>
      <c r="D25" s="21" t="s">
        <v>19</v>
      </c>
      <c r="E25" s="21" t="s">
        <v>20</v>
      </c>
      <c r="F25" s="21" t="s">
        <v>16</v>
      </c>
      <c r="G25" s="22">
        <v>49.33</v>
      </c>
      <c r="H25" s="22"/>
      <c r="I25" s="23">
        <v>49.33</v>
      </c>
      <c r="J25" s="53"/>
      <c r="K25" s="73" t="s">
        <v>815</v>
      </c>
      <c r="L25" s="466"/>
      <c r="M25" s="374"/>
    </row>
    <row r="26" spans="1:13" ht="21.75" thickBot="1" x14ac:dyDescent="0.4">
      <c r="A26" s="78">
        <v>1649</v>
      </c>
      <c r="B26" s="21" t="s">
        <v>229</v>
      </c>
      <c r="C26" s="21" t="s">
        <v>203</v>
      </c>
      <c r="D26" s="21" t="s">
        <v>214</v>
      </c>
      <c r="E26" s="21" t="s">
        <v>215</v>
      </c>
      <c r="F26" s="21" t="s">
        <v>16</v>
      </c>
      <c r="G26" s="22">
        <v>12.55</v>
      </c>
      <c r="H26" s="22"/>
      <c r="I26" s="23">
        <v>12.55</v>
      </c>
      <c r="J26" s="53"/>
      <c r="K26" s="73" t="s">
        <v>815</v>
      </c>
      <c r="L26" s="466"/>
      <c r="M26" s="374"/>
    </row>
    <row r="27" spans="1:13" ht="21.75" thickBot="1" x14ac:dyDescent="0.4">
      <c r="A27" s="78">
        <v>1649</v>
      </c>
      <c r="B27" s="21" t="s">
        <v>230</v>
      </c>
      <c r="C27" s="21" t="s">
        <v>203</v>
      </c>
      <c r="D27" s="21" t="s">
        <v>231</v>
      </c>
      <c r="E27" s="21" t="s">
        <v>232</v>
      </c>
      <c r="F27" s="21" t="s">
        <v>16</v>
      </c>
      <c r="G27" s="22">
        <v>1.1100000000000001</v>
      </c>
      <c r="H27" s="22"/>
      <c r="I27" s="23">
        <v>1.1100000000000001</v>
      </c>
      <c r="J27" s="53"/>
      <c r="K27" s="73" t="s">
        <v>815</v>
      </c>
      <c r="L27" s="466"/>
      <c r="M27" s="374"/>
    </row>
    <row r="28" spans="1:13" ht="21.75" thickBot="1" x14ac:dyDescent="0.4">
      <c r="A28" s="78">
        <v>1649</v>
      </c>
      <c r="B28" s="21" t="s">
        <v>233</v>
      </c>
      <c r="C28" s="21" t="s">
        <v>203</v>
      </c>
      <c r="D28" s="21" t="s">
        <v>217</v>
      </c>
      <c r="E28" s="21" t="s">
        <v>220</v>
      </c>
      <c r="F28" s="21" t="s">
        <v>16</v>
      </c>
      <c r="G28" s="22">
        <v>1.54</v>
      </c>
      <c r="H28" s="22"/>
      <c r="I28" s="23">
        <v>1.54</v>
      </c>
      <c r="J28" s="53"/>
      <c r="K28" s="73" t="s">
        <v>815</v>
      </c>
      <c r="L28" s="466"/>
      <c r="M28" s="374"/>
    </row>
    <row r="29" spans="1:13" ht="21.75" thickBot="1" x14ac:dyDescent="0.4">
      <c r="A29" s="78">
        <v>1649</v>
      </c>
      <c r="B29" s="21" t="s">
        <v>1002</v>
      </c>
      <c r="C29" s="21" t="s">
        <v>203</v>
      </c>
      <c r="D29" s="21" t="s">
        <v>217</v>
      </c>
      <c r="E29" s="21" t="s">
        <v>218</v>
      </c>
      <c r="F29" s="21" t="s">
        <v>16</v>
      </c>
      <c r="G29" s="22">
        <v>1.68</v>
      </c>
      <c r="H29" s="22"/>
      <c r="I29" s="23">
        <v>1.68</v>
      </c>
      <c r="J29" s="53"/>
      <c r="K29" s="73" t="s">
        <v>815</v>
      </c>
      <c r="L29" s="467"/>
      <c r="M29" s="374"/>
    </row>
    <row r="30" spans="1:13" x14ac:dyDescent="0.25">
      <c r="A30" s="19"/>
      <c r="B30" s="53"/>
      <c r="C30" s="21" t="s">
        <v>203</v>
      </c>
      <c r="D30" s="53"/>
      <c r="E30" s="53"/>
      <c r="F30" s="53"/>
      <c r="G30" s="75"/>
      <c r="H30" s="54" t="s">
        <v>782</v>
      </c>
      <c r="I30" s="190">
        <f>SUM(I20:I29)</f>
        <v>919.42</v>
      </c>
      <c r="J30" s="53"/>
      <c r="K30" s="68"/>
      <c r="L30" s="53" t="s">
        <v>1119</v>
      </c>
      <c r="M30" s="374"/>
    </row>
    <row r="31" spans="1:13" x14ac:dyDescent="0.25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</row>
    <row r="32" spans="1:13" ht="21.75" thickBot="1" x14ac:dyDescent="0.4">
      <c r="A32" s="199">
        <v>2219</v>
      </c>
      <c r="B32" s="21" t="s">
        <v>488</v>
      </c>
      <c r="C32" s="92" t="s">
        <v>489</v>
      </c>
      <c r="D32" s="21" t="s">
        <v>429</v>
      </c>
      <c r="E32" s="21" t="s">
        <v>430</v>
      </c>
      <c r="F32" s="21" t="s">
        <v>16</v>
      </c>
      <c r="G32" s="22">
        <v>12.07</v>
      </c>
      <c r="H32" s="22"/>
      <c r="I32" s="42">
        <v>12.07</v>
      </c>
      <c r="J32" s="72"/>
      <c r="K32" s="73" t="s">
        <v>813</v>
      </c>
      <c r="L32" s="463" t="s">
        <v>1691</v>
      </c>
      <c r="M32" s="374"/>
    </row>
    <row r="33" spans="1:13" ht="21.75" thickBot="1" x14ac:dyDescent="0.4">
      <c r="A33" s="78">
        <v>2219</v>
      </c>
      <c r="B33" s="21" t="s">
        <v>573</v>
      </c>
      <c r="C33" s="21" t="s">
        <v>489</v>
      </c>
      <c r="D33" s="21" t="s">
        <v>574</v>
      </c>
      <c r="E33" s="21" t="s">
        <v>575</v>
      </c>
      <c r="F33" s="21" t="s">
        <v>177</v>
      </c>
      <c r="G33" s="22">
        <v>3436</v>
      </c>
      <c r="H33" s="22">
        <f>2400+100</f>
        <v>2500</v>
      </c>
      <c r="I33" s="23">
        <f>G33-H33</f>
        <v>936</v>
      </c>
      <c r="J33" s="72" t="s">
        <v>1750</v>
      </c>
      <c r="K33" s="73" t="s">
        <v>816</v>
      </c>
      <c r="L33" s="466"/>
      <c r="M33" s="374"/>
    </row>
    <row r="34" spans="1:13" ht="21.75" thickBot="1" x14ac:dyDescent="0.4">
      <c r="A34" s="199">
        <v>2219</v>
      </c>
      <c r="B34" s="21" t="s">
        <v>743</v>
      </c>
      <c r="C34" s="21" t="s">
        <v>744</v>
      </c>
      <c r="D34" s="21" t="s">
        <v>745</v>
      </c>
      <c r="E34" s="21" t="s">
        <v>682</v>
      </c>
      <c r="F34" s="21" t="s">
        <v>16</v>
      </c>
      <c r="G34" s="22">
        <v>10.34</v>
      </c>
      <c r="H34" s="22"/>
      <c r="I34" s="23">
        <v>10.34</v>
      </c>
      <c r="J34" s="72"/>
      <c r="K34" s="73" t="s">
        <v>817</v>
      </c>
      <c r="L34" s="467"/>
      <c r="M34" s="374"/>
    </row>
    <row r="35" spans="1:13" x14ac:dyDescent="0.25">
      <c r="A35" s="19"/>
      <c r="B35" s="53"/>
      <c r="C35" s="21" t="s">
        <v>744</v>
      </c>
      <c r="D35" s="53"/>
      <c r="E35" s="53"/>
      <c r="F35" s="53"/>
      <c r="G35" s="75"/>
      <c r="H35" s="54" t="s">
        <v>782</v>
      </c>
      <c r="I35" s="190">
        <f>SUM(I32:I34)</f>
        <v>958.41000000000008</v>
      </c>
      <c r="J35" s="68"/>
      <c r="K35" s="68"/>
      <c r="L35" s="53"/>
      <c r="M35" s="374"/>
    </row>
    <row r="36" spans="1:13" x14ac:dyDescent="0.25">
      <c r="A36" s="374"/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</row>
    <row r="37" spans="1:13" ht="21.75" thickBot="1" x14ac:dyDescent="0.4">
      <c r="A37" s="78">
        <v>2312</v>
      </c>
      <c r="B37" s="21" t="s">
        <v>547</v>
      </c>
      <c r="C37" s="92" t="s">
        <v>548</v>
      </c>
      <c r="D37" s="21" t="s">
        <v>549</v>
      </c>
      <c r="E37" s="21" t="s">
        <v>550</v>
      </c>
      <c r="F37" s="21" t="s">
        <v>9</v>
      </c>
      <c r="G37" s="22">
        <v>130.5</v>
      </c>
      <c r="H37" s="22"/>
      <c r="I37" s="23">
        <f>G37-H37</f>
        <v>130.5</v>
      </c>
      <c r="J37" s="68"/>
      <c r="K37" s="73" t="s">
        <v>816</v>
      </c>
      <c r="L37" s="463" t="s">
        <v>1136</v>
      </c>
      <c r="M37" s="309" t="s">
        <v>1663</v>
      </c>
    </row>
    <row r="38" spans="1:13" ht="21.75" thickBot="1" x14ac:dyDescent="0.4">
      <c r="A38" s="78">
        <v>2312</v>
      </c>
      <c r="B38" s="21" t="s">
        <v>551</v>
      </c>
      <c r="C38" s="21" t="s">
        <v>548</v>
      </c>
      <c r="D38" s="21" t="s">
        <v>552</v>
      </c>
      <c r="E38" s="21" t="s">
        <v>553</v>
      </c>
      <c r="F38" s="21" t="s">
        <v>28</v>
      </c>
      <c r="G38" s="22">
        <v>998.16</v>
      </c>
      <c r="H38" s="22">
        <f>201.67+170+0.32+85+77.32+85</f>
        <v>619.30999999999995</v>
      </c>
      <c r="I38" s="23">
        <f>G38-H38</f>
        <v>378.85</v>
      </c>
      <c r="J38" s="68" t="s">
        <v>1751</v>
      </c>
      <c r="K38" s="73" t="s">
        <v>816</v>
      </c>
      <c r="L38" s="466"/>
      <c r="M38" s="309" t="s">
        <v>1674</v>
      </c>
    </row>
    <row r="39" spans="1:13" ht="21.75" thickBot="1" x14ac:dyDescent="0.4">
      <c r="A39" s="78">
        <v>2312</v>
      </c>
      <c r="B39" s="21" t="s">
        <v>554</v>
      </c>
      <c r="C39" s="21" t="s">
        <v>548</v>
      </c>
      <c r="D39" s="21" t="s">
        <v>555</v>
      </c>
      <c r="E39" s="21" t="s">
        <v>556</v>
      </c>
      <c r="F39" s="21" t="s">
        <v>28</v>
      </c>
      <c r="G39" s="22">
        <v>432</v>
      </c>
      <c r="H39" s="22"/>
      <c r="I39" s="23">
        <f t="shared" ref="I39:I40" si="0">G39-H39</f>
        <v>432</v>
      </c>
      <c r="J39" s="68"/>
      <c r="K39" s="73" t="s">
        <v>816</v>
      </c>
      <c r="L39" s="466"/>
      <c r="M39" s="309" t="s">
        <v>1678</v>
      </c>
    </row>
    <row r="40" spans="1:13" ht="63.75" thickBot="1" x14ac:dyDescent="0.4">
      <c r="A40" s="78">
        <v>2312</v>
      </c>
      <c r="B40" s="21" t="s">
        <v>557</v>
      </c>
      <c r="C40" s="21" t="s">
        <v>548</v>
      </c>
      <c r="D40" s="21" t="s">
        <v>549</v>
      </c>
      <c r="E40" s="21" t="s">
        <v>550</v>
      </c>
      <c r="F40" s="21" t="s">
        <v>28</v>
      </c>
      <c r="G40" s="22">
        <v>1286.1600000000001</v>
      </c>
      <c r="H40" s="22"/>
      <c r="I40" s="23">
        <f t="shared" si="0"/>
        <v>1286.1600000000001</v>
      </c>
      <c r="J40" s="72"/>
      <c r="K40" s="73" t="s">
        <v>816</v>
      </c>
      <c r="L40" s="467"/>
      <c r="M40" s="373" t="s">
        <v>1719</v>
      </c>
    </row>
    <row r="41" spans="1:13" ht="21" x14ac:dyDescent="0.35">
      <c r="A41" s="19"/>
      <c r="B41" s="53"/>
      <c r="C41" s="21" t="s">
        <v>548</v>
      </c>
      <c r="D41" s="53"/>
      <c r="E41" s="53"/>
      <c r="F41" s="53"/>
      <c r="G41" s="75">
        <f>SUBTOTAL(9,G37:G40)</f>
        <v>2846.8199999999997</v>
      </c>
      <c r="H41" s="54" t="s">
        <v>782</v>
      </c>
      <c r="I41" s="190">
        <f>SUM(I37:I40)</f>
        <v>2227.5100000000002</v>
      </c>
      <c r="J41" s="68"/>
      <c r="K41" s="68"/>
      <c r="L41" s="53"/>
      <c r="M41" s="309"/>
    </row>
    <row r="42" spans="1:13" x14ac:dyDescent="0.25">
      <c r="A42" s="374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</row>
  </sheetData>
  <mergeCells count="6">
    <mergeCell ref="L37:L40"/>
    <mergeCell ref="L2:L7"/>
    <mergeCell ref="L12:L13"/>
    <mergeCell ref="L16:L17"/>
    <mergeCell ref="L20:L29"/>
    <mergeCell ref="L32:L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9"/>
  <sheetViews>
    <sheetView workbookViewId="0"/>
  </sheetViews>
  <sheetFormatPr defaultRowHeight="15" x14ac:dyDescent="0.25"/>
  <cols>
    <col min="1" max="1" width="12.140625" customWidth="1"/>
    <col min="3" max="3" width="12.28515625" customWidth="1"/>
    <col min="6" max="6" width="14.7109375" customWidth="1"/>
    <col min="7" max="7" width="12.5703125" customWidth="1"/>
    <col min="8" max="8" width="10.28515625" customWidth="1"/>
    <col min="9" max="9" width="18.140625" style="399" customWidth="1"/>
    <col min="10" max="10" width="12.5703125" customWidth="1"/>
    <col min="11" max="11" width="8.85546875" style="399"/>
  </cols>
  <sheetData>
    <row r="1" spans="1:11" ht="54.6" customHeight="1" x14ac:dyDescent="0.25">
      <c r="A1" s="418" t="s">
        <v>0</v>
      </c>
      <c r="B1" s="419" t="s">
        <v>1</v>
      </c>
      <c r="C1" s="419" t="s">
        <v>2</v>
      </c>
      <c r="D1" s="419" t="s">
        <v>3</v>
      </c>
      <c r="E1" s="419" t="s">
        <v>4</v>
      </c>
      <c r="F1" s="419" t="s">
        <v>5</v>
      </c>
      <c r="G1" s="420" t="s">
        <v>6</v>
      </c>
      <c r="H1" s="420" t="s">
        <v>7</v>
      </c>
      <c r="I1" s="421" t="s">
        <v>1720</v>
      </c>
      <c r="J1" s="421" t="s">
        <v>1739</v>
      </c>
      <c r="K1" s="425"/>
    </row>
    <row r="2" spans="1:11" x14ac:dyDescent="0.25">
      <c r="A2" s="199">
        <v>1367</v>
      </c>
      <c r="B2" s="21" t="s">
        <v>51</v>
      </c>
      <c r="C2" s="21" t="s">
        <v>52</v>
      </c>
      <c r="D2" s="21"/>
      <c r="E2" s="21" t="s">
        <v>53</v>
      </c>
      <c r="F2" s="21" t="s">
        <v>25</v>
      </c>
      <c r="G2" s="22">
        <v>7746.41</v>
      </c>
      <c r="H2" s="22">
        <v>7746.4099999999989</v>
      </c>
      <c r="I2" s="428">
        <v>2640.25</v>
      </c>
      <c r="J2" s="85" t="s">
        <v>1721</v>
      </c>
      <c r="K2" s="427">
        <v>36.28</v>
      </c>
    </row>
    <row r="3" spans="1:11" x14ac:dyDescent="0.25">
      <c r="A3" s="199">
        <v>1367</v>
      </c>
      <c r="B3" s="21" t="s">
        <v>54</v>
      </c>
      <c r="C3" s="21" t="s">
        <v>52</v>
      </c>
      <c r="D3" s="21"/>
      <c r="E3" s="21" t="s">
        <v>55</v>
      </c>
      <c r="F3" s="21" t="s">
        <v>25</v>
      </c>
      <c r="G3" s="22">
        <v>4902.1899999999996</v>
      </c>
      <c r="H3" s="22"/>
      <c r="I3" s="422"/>
      <c r="J3" s="85" t="s">
        <v>1721</v>
      </c>
      <c r="K3" s="427">
        <v>79.709999999999994</v>
      </c>
    </row>
    <row r="4" spans="1:11" x14ac:dyDescent="0.25">
      <c r="A4" s="199">
        <v>1367</v>
      </c>
      <c r="B4" s="21" t="s">
        <v>56</v>
      </c>
      <c r="C4" s="21" t="s">
        <v>52</v>
      </c>
      <c r="D4" s="21" t="s">
        <v>57</v>
      </c>
      <c r="E4" s="21" t="s">
        <v>58</v>
      </c>
      <c r="F4" s="21" t="s">
        <v>25</v>
      </c>
      <c r="G4" s="22">
        <v>7417</v>
      </c>
      <c r="H4" s="22">
        <v>7417</v>
      </c>
      <c r="I4" s="428">
        <v>417</v>
      </c>
      <c r="J4" s="85" t="s">
        <v>1722</v>
      </c>
      <c r="K4" s="427">
        <v>308.45999999999998</v>
      </c>
    </row>
    <row r="5" spans="1:11" x14ac:dyDescent="0.25">
      <c r="A5" s="199">
        <v>1367</v>
      </c>
      <c r="B5" s="21" t="s">
        <v>59</v>
      </c>
      <c r="C5" s="21" t="s">
        <v>52</v>
      </c>
      <c r="D5" s="21" t="s">
        <v>60</v>
      </c>
      <c r="E5" s="21" t="s">
        <v>61</v>
      </c>
      <c r="F5" s="21" t="s">
        <v>25</v>
      </c>
      <c r="G5" s="22">
        <v>11837.15</v>
      </c>
      <c r="H5" s="22">
        <v>4637.3100000000004</v>
      </c>
      <c r="I5" s="422"/>
      <c r="J5" s="85" t="s">
        <v>1722</v>
      </c>
      <c r="K5" s="427">
        <v>299.22000000000003</v>
      </c>
    </row>
    <row r="6" spans="1:11" x14ac:dyDescent="0.25">
      <c r="A6" s="199">
        <v>1367</v>
      </c>
      <c r="B6" s="21" t="s">
        <v>62</v>
      </c>
      <c r="C6" s="21" t="s">
        <v>52</v>
      </c>
      <c r="D6" s="21" t="s">
        <v>61</v>
      </c>
      <c r="E6" s="21" t="s">
        <v>63</v>
      </c>
      <c r="F6" s="21" t="s">
        <v>25</v>
      </c>
      <c r="G6" s="22">
        <v>8925.41</v>
      </c>
      <c r="H6" s="22"/>
      <c r="I6" s="422"/>
      <c r="J6" s="85" t="s">
        <v>735</v>
      </c>
      <c r="K6" s="427">
        <v>6729.6</v>
      </c>
    </row>
    <row r="7" spans="1:11" x14ac:dyDescent="0.25">
      <c r="A7" s="199">
        <v>1367</v>
      </c>
      <c r="B7" s="21" t="s">
        <v>64</v>
      </c>
      <c r="C7" s="21" t="s">
        <v>52</v>
      </c>
      <c r="D7" s="21" t="s">
        <v>65</v>
      </c>
      <c r="E7" s="21" t="s">
        <v>66</v>
      </c>
      <c r="F7" s="21" t="s">
        <v>25</v>
      </c>
      <c r="G7" s="22">
        <v>6729.6</v>
      </c>
      <c r="H7" s="22"/>
      <c r="I7" s="422"/>
      <c r="J7" s="85" t="s">
        <v>664</v>
      </c>
      <c r="K7" s="427">
        <v>211.01</v>
      </c>
    </row>
    <row r="8" spans="1:11" x14ac:dyDescent="0.25">
      <c r="A8" s="199">
        <v>1367</v>
      </c>
      <c r="B8" s="21" t="s">
        <v>67</v>
      </c>
      <c r="C8" s="21" t="s">
        <v>52</v>
      </c>
      <c r="D8" s="21" t="s">
        <v>68</v>
      </c>
      <c r="E8" s="21" t="s">
        <v>69</v>
      </c>
      <c r="F8" s="21" t="s">
        <v>9</v>
      </c>
      <c r="G8" s="36">
        <v>3146.68</v>
      </c>
      <c r="H8" s="22">
        <v>3100.49</v>
      </c>
      <c r="I8" s="428">
        <v>2669.7</v>
      </c>
      <c r="J8" s="85" t="s">
        <v>664</v>
      </c>
      <c r="K8" s="427">
        <v>204.78</v>
      </c>
    </row>
    <row r="9" spans="1:11" x14ac:dyDescent="0.25">
      <c r="A9" s="199">
        <v>1367</v>
      </c>
      <c r="B9" s="21" t="s">
        <v>70</v>
      </c>
      <c r="C9" s="21" t="s">
        <v>52</v>
      </c>
      <c r="D9" s="21" t="s">
        <v>69</v>
      </c>
      <c r="E9" s="21" t="s">
        <v>71</v>
      </c>
      <c r="F9" s="21" t="s">
        <v>9</v>
      </c>
      <c r="G9" s="36">
        <v>3252.41</v>
      </c>
      <c r="H9" s="22"/>
      <c r="I9" s="422"/>
      <c r="J9" s="85" t="s">
        <v>642</v>
      </c>
      <c r="K9" s="427">
        <v>211</v>
      </c>
    </row>
    <row r="10" spans="1:11" x14ac:dyDescent="0.25">
      <c r="A10" s="199">
        <v>1367</v>
      </c>
      <c r="B10" s="21" t="s">
        <v>72</v>
      </c>
      <c r="C10" s="21" t="s">
        <v>52</v>
      </c>
      <c r="D10" s="21" t="s">
        <v>73</v>
      </c>
      <c r="E10" s="21" t="s">
        <v>65</v>
      </c>
      <c r="F10" s="21" t="s">
        <v>9</v>
      </c>
      <c r="G10" s="36">
        <v>2823.67</v>
      </c>
      <c r="H10" s="22"/>
      <c r="I10" s="422"/>
      <c r="J10" s="85" t="s">
        <v>642</v>
      </c>
      <c r="K10" s="427">
        <v>204.78</v>
      </c>
    </row>
    <row r="11" spans="1:11" x14ac:dyDescent="0.25">
      <c r="A11" s="199">
        <v>1367</v>
      </c>
      <c r="B11" s="21" t="s">
        <v>74</v>
      </c>
      <c r="C11" s="21" t="s">
        <v>52</v>
      </c>
      <c r="D11" s="21" t="s">
        <v>65</v>
      </c>
      <c r="E11" s="21" t="s">
        <v>75</v>
      </c>
      <c r="F11" s="21" t="s">
        <v>9</v>
      </c>
      <c r="G11" s="36">
        <v>3277.63</v>
      </c>
      <c r="H11" s="22"/>
      <c r="I11" s="422"/>
      <c r="J11" s="85" t="s">
        <v>682</v>
      </c>
      <c r="K11" s="427">
        <v>204.8</v>
      </c>
    </row>
    <row r="12" spans="1:11" x14ac:dyDescent="0.25">
      <c r="A12" s="199">
        <v>1367</v>
      </c>
      <c r="B12" s="21" t="s">
        <v>76</v>
      </c>
      <c r="C12" s="21" t="s">
        <v>52</v>
      </c>
      <c r="D12" s="21" t="s">
        <v>19</v>
      </c>
      <c r="E12" s="21" t="s">
        <v>20</v>
      </c>
      <c r="F12" s="21" t="s">
        <v>16</v>
      </c>
      <c r="G12" s="36">
        <v>372.7</v>
      </c>
      <c r="H12" s="22"/>
      <c r="I12" s="422"/>
      <c r="J12" s="85" t="s">
        <v>682</v>
      </c>
      <c r="K12" s="427">
        <v>210.98</v>
      </c>
    </row>
    <row r="13" spans="1:11" x14ac:dyDescent="0.25">
      <c r="A13" s="199">
        <v>1367</v>
      </c>
      <c r="B13" s="21" t="s">
        <v>77</v>
      </c>
      <c r="C13" s="21" t="s">
        <v>52</v>
      </c>
      <c r="D13" s="21" t="s">
        <v>19</v>
      </c>
      <c r="E13" s="21" t="s">
        <v>20</v>
      </c>
      <c r="F13" s="21" t="s">
        <v>16</v>
      </c>
      <c r="G13" s="36">
        <v>83.54</v>
      </c>
      <c r="H13" s="22"/>
      <c r="I13" s="422"/>
      <c r="J13" s="85" t="s">
        <v>1723</v>
      </c>
      <c r="K13" s="427">
        <v>210.96</v>
      </c>
    </row>
    <row r="14" spans="1:11" x14ac:dyDescent="0.25">
      <c r="A14" s="199">
        <v>1367</v>
      </c>
      <c r="B14" s="21" t="s">
        <v>483</v>
      </c>
      <c r="C14" s="21" t="s">
        <v>52</v>
      </c>
      <c r="D14" s="21" t="s">
        <v>231</v>
      </c>
      <c r="E14" s="21" t="s">
        <v>485</v>
      </c>
      <c r="F14" s="21" t="s">
        <v>16</v>
      </c>
      <c r="G14" s="22">
        <v>368.63</v>
      </c>
      <c r="H14" s="22"/>
      <c r="I14" s="422"/>
      <c r="J14" s="85" t="s">
        <v>1723</v>
      </c>
      <c r="K14" s="427">
        <v>204.82</v>
      </c>
    </row>
    <row r="15" spans="1:11" x14ac:dyDescent="0.25">
      <c r="A15" s="199">
        <v>1367</v>
      </c>
      <c r="B15" s="21" t="s">
        <v>486</v>
      </c>
      <c r="C15" s="21" t="s">
        <v>52</v>
      </c>
      <c r="D15" s="21" t="s">
        <v>231</v>
      </c>
      <c r="E15" s="21" t="s">
        <v>232</v>
      </c>
      <c r="F15" s="21" t="s">
        <v>16</v>
      </c>
      <c r="G15" s="22">
        <v>88.17</v>
      </c>
      <c r="H15" s="22"/>
      <c r="I15" s="422"/>
      <c r="J15" s="85" t="s">
        <v>1724</v>
      </c>
      <c r="K15" s="427">
        <v>263.2</v>
      </c>
    </row>
    <row r="16" spans="1:11" x14ac:dyDescent="0.25">
      <c r="A16" s="415" t="s">
        <v>782</v>
      </c>
      <c r="B16" s="53"/>
      <c r="C16" s="21"/>
      <c r="D16" s="53"/>
      <c r="E16" s="53"/>
      <c r="F16" s="53"/>
      <c r="G16" s="416">
        <f>SUM(G2:G15)</f>
        <v>60971.189999999995</v>
      </c>
      <c r="H16" s="417">
        <f>SUM(H2:H12)</f>
        <v>22901.21</v>
      </c>
      <c r="I16" s="423">
        <f>SUM(I2:I12)</f>
        <v>5726.95</v>
      </c>
      <c r="J16" s="85" t="s">
        <v>1724</v>
      </c>
      <c r="K16" s="427">
        <v>152.58000000000001</v>
      </c>
    </row>
    <row r="17" spans="10:11" x14ac:dyDescent="0.25">
      <c r="J17" s="85" t="s">
        <v>1725</v>
      </c>
      <c r="K17" s="427">
        <v>115.78</v>
      </c>
    </row>
    <row r="18" spans="10:11" x14ac:dyDescent="0.25">
      <c r="J18" s="85" t="s">
        <v>1725</v>
      </c>
      <c r="K18" s="427">
        <v>300</v>
      </c>
    </row>
    <row r="19" spans="10:11" x14ac:dyDescent="0.25">
      <c r="J19" s="85" t="s">
        <v>625</v>
      </c>
      <c r="K19" s="427">
        <v>300.02999999999997</v>
      </c>
    </row>
    <row r="20" spans="10:11" x14ac:dyDescent="0.25">
      <c r="J20" s="85" t="s">
        <v>625</v>
      </c>
      <c r="K20" s="427">
        <v>115.75</v>
      </c>
    </row>
    <row r="21" spans="10:11" x14ac:dyDescent="0.25">
      <c r="J21" s="85" t="s">
        <v>1726</v>
      </c>
      <c r="K21" s="427">
        <v>300.08</v>
      </c>
    </row>
    <row r="22" spans="10:11" x14ac:dyDescent="0.25">
      <c r="J22" s="85" t="s">
        <v>1726</v>
      </c>
      <c r="K22" s="427">
        <v>115.71</v>
      </c>
    </row>
    <row r="23" spans="10:11" x14ac:dyDescent="0.25">
      <c r="J23" s="85" t="s">
        <v>1727</v>
      </c>
      <c r="K23" s="427">
        <v>115.67</v>
      </c>
    </row>
    <row r="24" spans="10:11" x14ac:dyDescent="0.25">
      <c r="J24" s="85" t="s">
        <v>1727</v>
      </c>
      <c r="K24" s="427">
        <v>300.11</v>
      </c>
    </row>
    <row r="25" spans="10:11" x14ac:dyDescent="0.25">
      <c r="J25" s="85" t="s">
        <v>1728</v>
      </c>
      <c r="K25" s="427">
        <v>115.64</v>
      </c>
    </row>
    <row r="26" spans="10:11" x14ac:dyDescent="0.25">
      <c r="J26" s="85" t="s">
        <v>1728</v>
      </c>
      <c r="K26" s="427">
        <v>300.14</v>
      </c>
    </row>
    <row r="27" spans="10:11" x14ac:dyDescent="0.25">
      <c r="J27" s="85" t="s">
        <v>1729</v>
      </c>
      <c r="K27" s="427">
        <v>115.59</v>
      </c>
    </row>
    <row r="28" spans="10:11" x14ac:dyDescent="0.25">
      <c r="J28" s="85" t="s">
        <v>1729</v>
      </c>
      <c r="K28" s="427">
        <v>300.19</v>
      </c>
    </row>
    <row r="29" spans="10:11" x14ac:dyDescent="0.25">
      <c r="J29" s="85" t="s">
        <v>1730</v>
      </c>
      <c r="K29" s="427">
        <v>115.56</v>
      </c>
    </row>
    <row r="30" spans="10:11" x14ac:dyDescent="0.25">
      <c r="J30" s="85" t="s">
        <v>1730</v>
      </c>
      <c r="K30" s="427">
        <v>300.23</v>
      </c>
    </row>
    <row r="31" spans="10:11" x14ac:dyDescent="0.25">
      <c r="J31" s="85" t="s">
        <v>1731</v>
      </c>
      <c r="K31" s="427">
        <v>300.29000000000002</v>
      </c>
    </row>
    <row r="32" spans="10:11" x14ac:dyDescent="0.25">
      <c r="J32" s="85" t="s">
        <v>1731</v>
      </c>
      <c r="K32" s="427">
        <v>115.5</v>
      </c>
    </row>
    <row r="33" spans="10:11" x14ac:dyDescent="0.25">
      <c r="J33" s="85" t="s">
        <v>1732</v>
      </c>
      <c r="K33" s="427">
        <v>311.11</v>
      </c>
    </row>
    <row r="34" spans="10:11" x14ac:dyDescent="0.25">
      <c r="J34" s="85" t="s">
        <v>1732</v>
      </c>
      <c r="K34" s="427">
        <v>119.67</v>
      </c>
    </row>
    <row r="35" spans="10:11" x14ac:dyDescent="0.25">
      <c r="J35" s="85" t="s">
        <v>1733</v>
      </c>
      <c r="K35" s="427">
        <v>311.14999999999998</v>
      </c>
    </row>
    <row r="36" spans="10:11" x14ac:dyDescent="0.25">
      <c r="J36" s="85" t="s">
        <v>1733</v>
      </c>
      <c r="K36" s="427">
        <v>119.63</v>
      </c>
    </row>
    <row r="37" spans="10:11" x14ac:dyDescent="0.25">
      <c r="J37" s="85" t="s">
        <v>1072</v>
      </c>
      <c r="K37" s="427">
        <v>311.19</v>
      </c>
    </row>
    <row r="38" spans="10:11" x14ac:dyDescent="0.25">
      <c r="J38" s="85" t="s">
        <v>1072</v>
      </c>
      <c r="K38" s="427">
        <v>119.59</v>
      </c>
    </row>
    <row r="39" spans="10:11" x14ac:dyDescent="0.25">
      <c r="J39" s="85" t="s">
        <v>1069</v>
      </c>
      <c r="K39" s="427">
        <v>311.23</v>
      </c>
    </row>
    <row r="40" spans="10:11" x14ac:dyDescent="0.25">
      <c r="J40" s="85" t="s">
        <v>1069</v>
      </c>
      <c r="K40" s="427">
        <v>119.55</v>
      </c>
    </row>
    <row r="41" spans="10:11" x14ac:dyDescent="0.25">
      <c r="J41" s="85" t="s">
        <v>1734</v>
      </c>
      <c r="K41" s="427">
        <v>119.47</v>
      </c>
    </row>
    <row r="42" spans="10:11" x14ac:dyDescent="0.25">
      <c r="J42" s="85" t="s">
        <v>1734</v>
      </c>
      <c r="K42" s="427">
        <v>311.31</v>
      </c>
    </row>
    <row r="43" spans="10:11" x14ac:dyDescent="0.25">
      <c r="J43" s="85" t="s">
        <v>1601</v>
      </c>
      <c r="K43" s="427">
        <v>432.78</v>
      </c>
    </row>
    <row r="44" spans="10:11" x14ac:dyDescent="0.25">
      <c r="J44" s="85" t="s">
        <v>1735</v>
      </c>
      <c r="K44" s="427">
        <v>432.78</v>
      </c>
    </row>
    <row r="45" spans="10:11" x14ac:dyDescent="0.25">
      <c r="J45" s="85" t="s">
        <v>1736</v>
      </c>
      <c r="K45" s="427">
        <v>432.78</v>
      </c>
    </row>
    <row r="46" spans="10:11" x14ac:dyDescent="0.25">
      <c r="J46" s="85" t="s">
        <v>1737</v>
      </c>
      <c r="K46" s="427">
        <v>308.49</v>
      </c>
    </row>
    <row r="47" spans="10:11" x14ac:dyDescent="0.25">
      <c r="J47" s="85" t="s">
        <v>1737</v>
      </c>
      <c r="K47" s="427">
        <v>122.3</v>
      </c>
    </row>
    <row r="48" spans="10:11" x14ac:dyDescent="0.25">
      <c r="J48" s="85" t="s">
        <v>1738</v>
      </c>
      <c r="K48" s="427">
        <v>432.78</v>
      </c>
    </row>
    <row r="49" spans="10:11" x14ac:dyDescent="0.25">
      <c r="J49" s="424" t="s">
        <v>782</v>
      </c>
      <c r="K49" s="426">
        <f>SUM(K2:K48)</f>
        <v>17174.259999999998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ZBIORCZO</vt:lpstr>
      <vt:lpstr>Arkusz1</vt:lpstr>
      <vt:lpstr>2017</vt:lpstr>
      <vt:lpstr>2016</vt:lpstr>
      <vt:lpstr>do wtiz</vt:lpstr>
      <vt:lpstr>ZBIORCZO (2)</vt:lpstr>
      <vt:lpstr>GŁÓWKA</vt:lpstr>
      <vt:lpstr>info o wpłatach do DSK 20.11</vt:lpstr>
      <vt:lpstr>BARTEL WPŁATY</vt:lpstr>
      <vt:lpstr>ZAPŁACONE</vt:lpstr>
      <vt:lpstr>RUCH AKTUALNE</vt:lpstr>
      <vt:lpstr>ZEST RUCHU NA 10.04</vt:lpstr>
      <vt:lpstr>ZBIORCZO (przed umorzeniami)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Jarocka</dc:creator>
  <cp:lastModifiedBy>Kaczmarek Dorota</cp:lastModifiedBy>
  <cp:lastPrinted>2022-01-18T13:05:12Z</cp:lastPrinted>
  <dcterms:created xsi:type="dcterms:W3CDTF">2017-10-24T10:28:24Z</dcterms:created>
  <dcterms:modified xsi:type="dcterms:W3CDTF">2022-01-20T06:50:26Z</dcterms:modified>
</cp:coreProperties>
</file>